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PRYWATNE GJ\CIECHOCINEK\Przewozy\Zapytanie ofertowe\"/>
    </mc:Choice>
  </mc:AlternateContent>
  <xr:revisionPtr revIDLastSave="0" documentId="13_ncr:1_{A9D34BFC-16DE-4E4A-96CD-032372D6D592}" xr6:coauthVersionLast="47" xr6:coauthVersionMax="47" xr10:uidLastSave="{00000000-0000-0000-0000-000000000000}"/>
  <bookViews>
    <workbookView xWindow="-108" yWindow="-108" windowWidth="30936" windowHeight="16896" tabRatio="674" activeTab="3" xr2:uid="{D4802765-B65A-410B-8D99-C3C3ABC960C5}"/>
  </bookViews>
  <sheets>
    <sheet name="Rozkład jazdy linia 1 " sheetId="8" r:id="rId1"/>
    <sheet name="Rozkład jazdy linia 2" sheetId="1" r:id="rId2"/>
    <sheet name="Rozkład brygad" sheetId="6" r:id="rId3"/>
    <sheet name="Rozliczenie pracy przewozowej" sheetId="2" r:id="rId4"/>
    <sheet name="Przystanki" sheetId="7" r:id="rId5"/>
  </sheets>
  <definedNames>
    <definedName name="_xlnm._FilterDatabase" localSheetId="4" hidden="1">Przystanki!$B$1:$F$1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B43" i="8"/>
  <c r="B42" i="8"/>
  <c r="B40" i="8"/>
  <c r="B39" i="8"/>
  <c r="AQ8" i="1"/>
  <c r="AQ9" i="1" s="1"/>
  <c r="AQ10" i="1" s="1"/>
  <c r="AQ11" i="1" s="1"/>
  <c r="AH12" i="1"/>
  <c r="AH13" i="1" s="1"/>
  <c r="AH45" i="1" s="1"/>
  <c r="AH46" i="1" s="1"/>
  <c r="AK8" i="1"/>
  <c r="AK9" i="1" s="1"/>
  <c r="AK10" i="1" s="1"/>
  <c r="AK11" i="1" s="1"/>
  <c r="AK12" i="1" s="1"/>
  <c r="AK13" i="1" s="1"/>
  <c r="AK18" i="1" s="1"/>
  <c r="AK19" i="1" s="1"/>
  <c r="AK20" i="1" s="1"/>
  <c r="AK22" i="1" s="1"/>
  <c r="M8" i="1"/>
  <c r="M9" i="1" s="1"/>
  <c r="M10" i="1" s="1"/>
  <c r="M11" i="1" s="1"/>
  <c r="M12" i="1" s="1"/>
  <c r="M13" i="1" s="1"/>
  <c r="M18" i="1" s="1"/>
  <c r="L8" i="1"/>
  <c r="L9" i="1" s="1"/>
  <c r="L10" i="1" s="1"/>
  <c r="L11" i="1" s="1"/>
  <c r="L47" i="1" s="1"/>
  <c r="K12" i="1"/>
  <c r="K13" i="1" s="1"/>
  <c r="K45" i="1" s="1"/>
  <c r="K46" i="1" s="1"/>
  <c r="K47" i="1" s="1"/>
  <c r="AH47" i="1" s="1"/>
  <c r="U8" i="1"/>
  <c r="U9" i="1" s="1"/>
  <c r="U10" i="1" s="1"/>
  <c r="U11" i="1" s="1"/>
  <c r="AC8" i="1"/>
  <c r="AC9" i="1" s="1"/>
  <c r="AC10" i="1" s="1"/>
  <c r="AC11" i="1" s="1"/>
  <c r="AF8" i="1"/>
  <c r="AF9" i="1" s="1"/>
  <c r="AF10" i="1" s="1"/>
  <c r="AF11" i="1" s="1"/>
  <c r="X12" i="1"/>
  <c r="X13" i="1" s="1"/>
  <c r="X45" i="1" s="1"/>
  <c r="X46" i="1" s="1"/>
  <c r="W8" i="1"/>
  <c r="W9" i="1" s="1"/>
  <c r="W10" i="1" s="1"/>
  <c r="W11" i="1" s="1"/>
  <c r="W12" i="1" s="1"/>
  <c r="W13" i="1" s="1"/>
  <c r="W18" i="1" s="1"/>
  <c r="W19" i="1" s="1"/>
  <c r="P12" i="1"/>
  <c r="P13" i="1" s="1"/>
  <c r="P45" i="1" s="1"/>
  <c r="P46" i="1" s="1"/>
  <c r="Q12" i="1"/>
  <c r="Q13" i="1" s="1"/>
  <c r="Q45" i="1" s="1"/>
  <c r="Q46" i="1" s="1"/>
  <c r="AO19" i="1"/>
  <c r="AO20" i="1" s="1"/>
  <c r="AN19" i="1"/>
  <c r="AN21" i="1" s="1"/>
  <c r="AM19" i="1"/>
  <c r="AM21" i="1" s="1"/>
  <c r="AL19" i="1"/>
  <c r="AL20" i="1" s="1"/>
  <c r="AD19" i="1"/>
  <c r="AD20" i="1" s="1"/>
  <c r="AB19" i="1"/>
  <c r="AB20" i="1" s="1"/>
  <c r="X47" i="1" l="1"/>
  <c r="Q47" i="1"/>
  <c r="K48" i="1"/>
  <c r="P47" i="1"/>
  <c r="K49" i="1"/>
  <c r="AF47" i="1"/>
  <c r="AC47" i="1"/>
  <c r="L49" i="1"/>
  <c r="AC49" i="1" s="1"/>
  <c r="L48" i="1"/>
  <c r="U47" i="1"/>
  <c r="AQ47" i="1" s="1"/>
  <c r="Q48" i="1"/>
  <c r="AA19" i="1"/>
  <c r="AA21" i="1" s="1"/>
  <c r="Z19" i="1"/>
  <c r="Z21" i="1" s="1"/>
  <c r="Y19" i="1"/>
  <c r="Y20" i="1" s="1"/>
  <c r="W20" i="1"/>
  <c r="D21" i="1"/>
  <c r="D20" i="1"/>
  <c r="D19" i="1"/>
  <c r="J19" i="1" s="1"/>
  <c r="E19" i="1"/>
  <c r="M19" i="1" s="1"/>
  <c r="M20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6" i="1" s="1"/>
  <c r="M47" i="1" s="1"/>
  <c r="AK47" i="1" s="1"/>
  <c r="G32" i="8"/>
  <c r="E33" i="8"/>
  <c r="E32" i="8"/>
  <c r="G31" i="8"/>
  <c r="F31" i="8"/>
  <c r="E31" i="8"/>
  <c r="BD30" i="8"/>
  <c r="BE30" i="8"/>
  <c r="BH30" i="8"/>
  <c r="BI30" i="8"/>
  <c r="BC21" i="8"/>
  <c r="BD21" i="8"/>
  <c r="BD22" i="8" s="1"/>
  <c r="BD23" i="8" s="1"/>
  <c r="BD24" i="8" s="1"/>
  <c r="BD25" i="8" s="1"/>
  <c r="BD26" i="8" s="1"/>
  <c r="BD27" i="8" s="1"/>
  <c r="BD28" i="8" s="1"/>
  <c r="BD29" i="8" s="1"/>
  <c r="BE21" i="8"/>
  <c r="BF21" i="8"/>
  <c r="BF22" i="8" s="1"/>
  <c r="BF23" i="8" s="1"/>
  <c r="BF24" i="8" s="1"/>
  <c r="BF25" i="8" s="1"/>
  <c r="BF26" i="8" s="1"/>
  <c r="BF27" i="8" s="1"/>
  <c r="BF28" i="8" s="1"/>
  <c r="BF29" i="8" s="1"/>
  <c r="BF30" i="8" s="1"/>
  <c r="BG21" i="8"/>
  <c r="BH21" i="8"/>
  <c r="BH22" i="8" s="1"/>
  <c r="BH23" i="8" s="1"/>
  <c r="BH24" i="8" s="1"/>
  <c r="BH25" i="8" s="1"/>
  <c r="BH26" i="8" s="1"/>
  <c r="BH27" i="8" s="1"/>
  <c r="BH28" i="8" s="1"/>
  <c r="BH29" i="8" s="1"/>
  <c r="BI21" i="8"/>
  <c r="BI22" i="8" s="1"/>
  <c r="BI23" i="8" s="1"/>
  <c r="BI24" i="8" s="1"/>
  <c r="BI25" i="8" s="1"/>
  <c r="BI26" i="8" s="1"/>
  <c r="BI27" i="8" s="1"/>
  <c r="BI28" i="8" s="1"/>
  <c r="BI29" i="8" s="1"/>
  <c r="BC22" i="8"/>
  <c r="BC23" i="8" s="1"/>
  <c r="BC24" i="8" s="1"/>
  <c r="BC25" i="8" s="1"/>
  <c r="BC26" i="8" s="1"/>
  <c r="BC27" i="8" s="1"/>
  <c r="BC28" i="8" s="1"/>
  <c r="BC29" i="8" s="1"/>
  <c r="BC30" i="8" s="1"/>
  <c r="BE22" i="8"/>
  <c r="BE23" i="8" s="1"/>
  <c r="BE24" i="8" s="1"/>
  <c r="BE25" i="8" s="1"/>
  <c r="BE26" i="8" s="1"/>
  <c r="BE27" i="8" s="1"/>
  <c r="BE28" i="8" s="1"/>
  <c r="BE29" i="8" s="1"/>
  <c r="BG22" i="8"/>
  <c r="BG23" i="8" s="1"/>
  <c r="BG24" i="8" s="1"/>
  <c r="BG25" i="8" s="1"/>
  <c r="BG26" i="8" s="1"/>
  <c r="BG27" i="8" s="1"/>
  <c r="BG28" i="8" s="1"/>
  <c r="BG29" i="8" s="1"/>
  <c r="BG30" i="8" s="1"/>
  <c r="AS21" i="8"/>
  <c r="AS22" i="8" s="1"/>
  <c r="AS23" i="8" s="1"/>
  <c r="AS24" i="8" s="1"/>
  <c r="AS25" i="8" s="1"/>
  <c r="AS26" i="8" s="1"/>
  <c r="AS27" i="8" s="1"/>
  <c r="AS28" i="8" s="1"/>
  <c r="AS29" i="8" s="1"/>
  <c r="AS30" i="8" s="1"/>
  <c r="AT21" i="8"/>
  <c r="AU21" i="8"/>
  <c r="AU22" i="8" s="1"/>
  <c r="AU23" i="8" s="1"/>
  <c r="AU24" i="8" s="1"/>
  <c r="AU25" i="8" s="1"/>
  <c r="AU26" i="8" s="1"/>
  <c r="AU27" i="8" s="1"/>
  <c r="AU28" i="8" s="1"/>
  <c r="AU29" i="8" s="1"/>
  <c r="AU30" i="8" s="1"/>
  <c r="AV21" i="8"/>
  <c r="AW21" i="8"/>
  <c r="AX21" i="8"/>
  <c r="AX22" i="8" s="1"/>
  <c r="AX23" i="8" s="1"/>
  <c r="AX24" i="8" s="1"/>
  <c r="AX25" i="8" s="1"/>
  <c r="AX26" i="8" s="1"/>
  <c r="AX27" i="8" s="1"/>
  <c r="AX28" i="8" s="1"/>
  <c r="AX29" i="8" s="1"/>
  <c r="AX30" i="8" s="1"/>
  <c r="AY21" i="8"/>
  <c r="AZ21" i="8"/>
  <c r="AZ22" i="8" s="1"/>
  <c r="AZ23" i="8" s="1"/>
  <c r="AZ24" i="8" s="1"/>
  <c r="AZ25" i="8" s="1"/>
  <c r="AZ26" i="8" s="1"/>
  <c r="AZ27" i="8" s="1"/>
  <c r="AZ28" i="8" s="1"/>
  <c r="AZ29" i="8" s="1"/>
  <c r="AZ30" i="8" s="1"/>
  <c r="BA21" i="8"/>
  <c r="BA22" i="8" s="1"/>
  <c r="BA23" i="8" s="1"/>
  <c r="BA24" i="8" s="1"/>
  <c r="BA25" i="8" s="1"/>
  <c r="BA26" i="8" s="1"/>
  <c r="BA27" i="8" s="1"/>
  <c r="BA28" i="8" s="1"/>
  <c r="BA29" i="8" s="1"/>
  <c r="BA30" i="8" s="1"/>
  <c r="AT22" i="8"/>
  <c r="AT23" i="8" s="1"/>
  <c r="AT24" i="8" s="1"/>
  <c r="AT25" i="8" s="1"/>
  <c r="AT26" i="8" s="1"/>
  <c r="AT27" i="8" s="1"/>
  <c r="AT28" i="8" s="1"/>
  <c r="AT29" i="8" s="1"/>
  <c r="AT30" i="8" s="1"/>
  <c r="AV22" i="8"/>
  <c r="AW22" i="8"/>
  <c r="AY22" i="8"/>
  <c r="AY23" i="8" s="1"/>
  <c r="AY24" i="8" s="1"/>
  <c r="AY25" i="8" s="1"/>
  <c r="AY26" i="8" s="1"/>
  <c r="AY27" i="8" s="1"/>
  <c r="AY28" i="8" s="1"/>
  <c r="AY29" i="8" s="1"/>
  <c r="AY30" i="8" s="1"/>
  <c r="AV23" i="8"/>
  <c r="AW23" i="8"/>
  <c r="AV24" i="8"/>
  <c r="AW24" i="8"/>
  <c r="AW25" i="8" s="1"/>
  <c r="AW26" i="8" s="1"/>
  <c r="AW27" i="8" s="1"/>
  <c r="AW28" i="8" s="1"/>
  <c r="AW29" i="8" s="1"/>
  <c r="AW30" i="8" s="1"/>
  <c r="AV25" i="8"/>
  <c r="AV26" i="8" s="1"/>
  <c r="AV27" i="8" s="1"/>
  <c r="AV28" i="8" s="1"/>
  <c r="AV29" i="8" s="1"/>
  <c r="AV30" i="8" s="1"/>
  <c r="AK21" i="8"/>
  <c r="AL21" i="8"/>
  <c r="AM21" i="8"/>
  <c r="AM22" i="8" s="1"/>
  <c r="AM23" i="8" s="1"/>
  <c r="AM24" i="8" s="1"/>
  <c r="AM25" i="8" s="1"/>
  <c r="AM26" i="8" s="1"/>
  <c r="AM27" i="8" s="1"/>
  <c r="AM28" i="8" s="1"/>
  <c r="AM29" i="8" s="1"/>
  <c r="AM30" i="8" s="1"/>
  <c r="AN21" i="8"/>
  <c r="AO21" i="8"/>
  <c r="AP21" i="8"/>
  <c r="AP22" i="8" s="1"/>
  <c r="AP23" i="8" s="1"/>
  <c r="AP24" i="8" s="1"/>
  <c r="AP25" i="8" s="1"/>
  <c r="AP26" i="8" s="1"/>
  <c r="AP27" i="8" s="1"/>
  <c r="AP28" i="8" s="1"/>
  <c r="AP29" i="8" s="1"/>
  <c r="AP30" i="8" s="1"/>
  <c r="AQ21" i="8"/>
  <c r="AK22" i="8"/>
  <c r="AK23" i="8" s="1"/>
  <c r="AK24" i="8" s="1"/>
  <c r="AK25" i="8" s="1"/>
  <c r="AK26" i="8" s="1"/>
  <c r="AK27" i="8" s="1"/>
  <c r="AK28" i="8" s="1"/>
  <c r="AK29" i="8" s="1"/>
  <c r="AK30" i="8" s="1"/>
  <c r="AL22" i="8"/>
  <c r="AN22" i="8"/>
  <c r="AN23" i="8" s="1"/>
  <c r="AN24" i="8" s="1"/>
  <c r="AN25" i="8" s="1"/>
  <c r="AN26" i="8" s="1"/>
  <c r="AN27" i="8" s="1"/>
  <c r="AN28" i="8" s="1"/>
  <c r="AN29" i="8" s="1"/>
  <c r="AN30" i="8" s="1"/>
  <c r="AO22" i="8"/>
  <c r="AQ22" i="8"/>
  <c r="AQ23" i="8" s="1"/>
  <c r="AQ24" i="8" s="1"/>
  <c r="AQ25" i="8" s="1"/>
  <c r="AQ26" i="8" s="1"/>
  <c r="AQ27" i="8" s="1"/>
  <c r="AQ28" i="8" s="1"/>
  <c r="AQ29" i="8" s="1"/>
  <c r="AQ30" i="8" s="1"/>
  <c r="AL23" i="8"/>
  <c r="AL24" i="8" s="1"/>
  <c r="AL25" i="8" s="1"/>
  <c r="AL26" i="8" s="1"/>
  <c r="AL27" i="8" s="1"/>
  <c r="AL28" i="8" s="1"/>
  <c r="AL29" i="8" s="1"/>
  <c r="AL30" i="8" s="1"/>
  <c r="AO23" i="8"/>
  <c r="AO24" i="8" s="1"/>
  <c r="AO25" i="8" s="1"/>
  <c r="AO26" i="8" s="1"/>
  <c r="AO27" i="8" s="1"/>
  <c r="AO28" i="8" s="1"/>
  <c r="AO29" i="8" s="1"/>
  <c r="AO30" i="8" s="1"/>
  <c r="Z21" i="8"/>
  <c r="AA21" i="8"/>
  <c r="AB21" i="8"/>
  <c r="AC21" i="8"/>
  <c r="AD21" i="8"/>
  <c r="AE21" i="8"/>
  <c r="AF21" i="8"/>
  <c r="AF22" i="8" s="1"/>
  <c r="AF23" i="8" s="1"/>
  <c r="AF24" i="8" s="1"/>
  <c r="AF25" i="8" s="1"/>
  <c r="AF26" i="8" s="1"/>
  <c r="AF27" i="8" s="1"/>
  <c r="AF28" i="8" s="1"/>
  <c r="AF29" i="8" s="1"/>
  <c r="AF30" i="8" s="1"/>
  <c r="AG21" i="8"/>
  <c r="AG22" i="8" s="1"/>
  <c r="AG23" i="8" s="1"/>
  <c r="AG24" i="8" s="1"/>
  <c r="AG25" i="8" s="1"/>
  <c r="AG26" i="8" s="1"/>
  <c r="AG27" i="8" s="1"/>
  <c r="AG28" i="8" s="1"/>
  <c r="AG29" i="8" s="1"/>
  <c r="AG30" i="8" s="1"/>
  <c r="AH21" i="8"/>
  <c r="AI21" i="8"/>
  <c r="Z22" i="8"/>
  <c r="AA22" i="8"/>
  <c r="AB22" i="8"/>
  <c r="AC22" i="8"/>
  <c r="AD22" i="8"/>
  <c r="AD23" i="8" s="1"/>
  <c r="AD24" i="8" s="1"/>
  <c r="AD25" i="8" s="1"/>
  <c r="AD26" i="8" s="1"/>
  <c r="AD27" i="8" s="1"/>
  <c r="AD28" i="8" s="1"/>
  <c r="AD29" i="8" s="1"/>
  <c r="AD30" i="8" s="1"/>
  <c r="AE22" i="8"/>
  <c r="AE23" i="8" s="1"/>
  <c r="AE24" i="8" s="1"/>
  <c r="AE25" i="8" s="1"/>
  <c r="AE26" i="8" s="1"/>
  <c r="AE27" i="8" s="1"/>
  <c r="AE28" i="8" s="1"/>
  <c r="AE29" i="8" s="1"/>
  <c r="AE30" i="8" s="1"/>
  <c r="AH22" i="8"/>
  <c r="AI22" i="8"/>
  <c r="Z23" i="8"/>
  <c r="AA23" i="8"/>
  <c r="AB23" i="8"/>
  <c r="AB24" i="8" s="1"/>
  <c r="AB25" i="8" s="1"/>
  <c r="AB26" i="8" s="1"/>
  <c r="AB27" i="8" s="1"/>
  <c r="AB28" i="8" s="1"/>
  <c r="AB29" i="8" s="1"/>
  <c r="AB30" i="8" s="1"/>
  <c r="AC23" i="8"/>
  <c r="AC24" i="8" s="1"/>
  <c r="AC25" i="8" s="1"/>
  <c r="AC26" i="8" s="1"/>
  <c r="AC27" i="8" s="1"/>
  <c r="AC28" i="8" s="1"/>
  <c r="AC29" i="8" s="1"/>
  <c r="AC30" i="8" s="1"/>
  <c r="AH23" i="8"/>
  <c r="AI23" i="8"/>
  <c r="Z24" i="8"/>
  <c r="Z25" i="8" s="1"/>
  <c r="Z26" i="8" s="1"/>
  <c r="Z27" i="8" s="1"/>
  <c r="Z28" i="8" s="1"/>
  <c r="Z29" i="8" s="1"/>
  <c r="Z30" i="8" s="1"/>
  <c r="AA24" i="8"/>
  <c r="AA25" i="8" s="1"/>
  <c r="AA26" i="8" s="1"/>
  <c r="AA27" i="8" s="1"/>
  <c r="AA28" i="8" s="1"/>
  <c r="AA29" i="8" s="1"/>
  <c r="AA30" i="8" s="1"/>
  <c r="AH24" i="8"/>
  <c r="AH25" i="8" s="1"/>
  <c r="AH26" i="8" s="1"/>
  <c r="AH27" i="8" s="1"/>
  <c r="AH28" i="8" s="1"/>
  <c r="AH29" i="8" s="1"/>
  <c r="AH30" i="8" s="1"/>
  <c r="AI24" i="8"/>
  <c r="AI25" i="8" s="1"/>
  <c r="AI26" i="8" s="1"/>
  <c r="AI27" i="8" s="1"/>
  <c r="AI28" i="8" s="1"/>
  <c r="AI29" i="8" s="1"/>
  <c r="AI30" i="8" s="1"/>
  <c r="K21" i="8"/>
  <c r="L21" i="8"/>
  <c r="M21" i="8"/>
  <c r="N21" i="8"/>
  <c r="O21" i="8"/>
  <c r="P21" i="8"/>
  <c r="Q21" i="8"/>
  <c r="R21" i="8"/>
  <c r="R22" i="8" s="1"/>
  <c r="R23" i="8" s="1"/>
  <c r="R24" i="8" s="1"/>
  <c r="R25" i="8" s="1"/>
  <c r="R26" i="8" s="1"/>
  <c r="R27" i="8" s="1"/>
  <c r="R28" i="8" s="1"/>
  <c r="R29" i="8" s="1"/>
  <c r="R30" i="8" s="1"/>
  <c r="S21" i="8"/>
  <c r="T21" i="8"/>
  <c r="U21" i="8"/>
  <c r="V21" i="8"/>
  <c r="W21" i="8"/>
  <c r="X21" i="8"/>
  <c r="K22" i="8"/>
  <c r="L22" i="8"/>
  <c r="L23" i="8" s="1"/>
  <c r="L24" i="8" s="1"/>
  <c r="L25" i="8" s="1"/>
  <c r="L26" i="8" s="1"/>
  <c r="L27" i="8" s="1"/>
  <c r="L28" i="8" s="1"/>
  <c r="L29" i="8" s="1"/>
  <c r="L30" i="8" s="1"/>
  <c r="M22" i="8"/>
  <c r="N22" i="8"/>
  <c r="O22" i="8"/>
  <c r="P22" i="8"/>
  <c r="P23" i="8" s="1"/>
  <c r="P24" i="8" s="1"/>
  <c r="P25" i="8" s="1"/>
  <c r="P26" i="8" s="1"/>
  <c r="P27" i="8" s="1"/>
  <c r="P28" i="8" s="1"/>
  <c r="P29" i="8" s="1"/>
  <c r="P30" i="8" s="1"/>
  <c r="Q22" i="8"/>
  <c r="Q23" i="8" s="1"/>
  <c r="Q24" i="8" s="1"/>
  <c r="Q25" i="8" s="1"/>
  <c r="Q26" i="8" s="1"/>
  <c r="Q27" i="8" s="1"/>
  <c r="Q28" i="8" s="1"/>
  <c r="Q29" i="8" s="1"/>
  <c r="Q30" i="8" s="1"/>
  <c r="S22" i="8"/>
  <c r="T22" i="8"/>
  <c r="T23" i="8" s="1"/>
  <c r="T24" i="8" s="1"/>
  <c r="T25" i="8" s="1"/>
  <c r="T26" i="8" s="1"/>
  <c r="T27" i="8" s="1"/>
  <c r="T28" i="8" s="1"/>
  <c r="T29" i="8" s="1"/>
  <c r="T30" i="8" s="1"/>
  <c r="U22" i="8"/>
  <c r="V22" i="8"/>
  <c r="W22" i="8"/>
  <c r="X22" i="8"/>
  <c r="K23" i="8"/>
  <c r="M23" i="8"/>
  <c r="N23" i="8"/>
  <c r="N24" i="8" s="1"/>
  <c r="N25" i="8" s="1"/>
  <c r="N26" i="8" s="1"/>
  <c r="N27" i="8" s="1"/>
  <c r="N28" i="8" s="1"/>
  <c r="N29" i="8" s="1"/>
  <c r="N30" i="8" s="1"/>
  <c r="O23" i="8"/>
  <c r="S23" i="8"/>
  <c r="U23" i="8"/>
  <c r="V23" i="8"/>
  <c r="V24" i="8" s="1"/>
  <c r="V25" i="8" s="1"/>
  <c r="V26" i="8" s="1"/>
  <c r="V27" i="8" s="1"/>
  <c r="V28" i="8" s="1"/>
  <c r="V29" i="8" s="1"/>
  <c r="V30" i="8" s="1"/>
  <c r="W23" i="8"/>
  <c r="X23" i="8"/>
  <c r="K24" i="8"/>
  <c r="K25" i="8" s="1"/>
  <c r="K26" i="8" s="1"/>
  <c r="K27" i="8" s="1"/>
  <c r="K28" i="8" s="1"/>
  <c r="K29" i="8" s="1"/>
  <c r="K30" i="8" s="1"/>
  <c r="M24" i="8"/>
  <c r="O24" i="8"/>
  <c r="S24" i="8"/>
  <c r="S25" i="8" s="1"/>
  <c r="S26" i="8" s="1"/>
  <c r="S27" i="8" s="1"/>
  <c r="S28" i="8" s="1"/>
  <c r="S29" i="8" s="1"/>
  <c r="S30" i="8" s="1"/>
  <c r="U24" i="8"/>
  <c r="W24" i="8"/>
  <c r="X24" i="8"/>
  <c r="X25" i="8" s="1"/>
  <c r="X26" i="8" s="1"/>
  <c r="X27" i="8" s="1"/>
  <c r="X28" i="8" s="1"/>
  <c r="X29" i="8" s="1"/>
  <c r="X30" i="8" s="1"/>
  <c r="M25" i="8"/>
  <c r="M26" i="8" s="1"/>
  <c r="M27" i="8" s="1"/>
  <c r="M28" i="8" s="1"/>
  <c r="M29" i="8" s="1"/>
  <c r="M30" i="8" s="1"/>
  <c r="O25" i="8"/>
  <c r="U25" i="8"/>
  <c r="U26" i="8" s="1"/>
  <c r="U27" i="8" s="1"/>
  <c r="U28" i="8" s="1"/>
  <c r="U29" i="8" s="1"/>
  <c r="U30" i="8" s="1"/>
  <c r="W25" i="8"/>
  <c r="O26" i="8"/>
  <c r="O27" i="8" s="1"/>
  <c r="O28" i="8" s="1"/>
  <c r="O29" i="8" s="1"/>
  <c r="O30" i="8" s="1"/>
  <c r="W26" i="8"/>
  <c r="W27" i="8" s="1"/>
  <c r="W28" i="8" s="1"/>
  <c r="W29" i="8" s="1"/>
  <c r="W30" i="8" s="1"/>
  <c r="E20" i="8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F20" i="8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G20" i="8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N47" i="1"/>
  <c r="AN9" i="8"/>
  <c r="AN10" i="8" s="1"/>
  <c r="AN11" i="8" s="1"/>
  <c r="AN12" i="8" s="1"/>
  <c r="AQ8" i="8"/>
  <c r="AQ9" i="8" s="1"/>
  <c r="AQ10" i="8" s="1"/>
  <c r="AQ11" i="8" s="1"/>
  <c r="AQ12" i="8" s="1"/>
  <c r="AP8" i="8"/>
  <c r="AP9" i="8" s="1"/>
  <c r="AP10" i="8" s="1"/>
  <c r="AP11" i="8" s="1"/>
  <c r="AP12" i="8" s="1"/>
  <c r="AO8" i="8"/>
  <c r="AO9" i="8" s="1"/>
  <c r="AO10" i="8" s="1"/>
  <c r="AO11" i="8" s="1"/>
  <c r="AO12" i="8" s="1"/>
  <c r="AN8" i="8"/>
  <c r="AM8" i="8"/>
  <c r="AM9" i="8" s="1"/>
  <c r="AM10" i="8" s="1"/>
  <c r="AM11" i="8" s="1"/>
  <c r="AM12" i="8" s="1"/>
  <c r="AM14" i="8" s="1"/>
  <c r="AL8" i="8"/>
  <c r="AL9" i="8" s="1"/>
  <c r="AL10" i="8" s="1"/>
  <c r="AL11" i="8" s="1"/>
  <c r="AL12" i="8" s="1"/>
  <c r="AK8" i="8"/>
  <c r="AK9" i="8" s="1"/>
  <c r="AK10" i="8" s="1"/>
  <c r="AK11" i="8" s="1"/>
  <c r="AK12" i="8" s="1"/>
  <c r="AK14" i="8" s="1"/>
  <c r="BI8" i="8"/>
  <c r="BI9" i="8" s="1"/>
  <c r="BI10" i="8" s="1"/>
  <c r="BI11" i="8" s="1"/>
  <c r="BI12" i="8" s="1"/>
  <c r="BH8" i="8"/>
  <c r="BH9" i="8" s="1"/>
  <c r="BH10" i="8" s="1"/>
  <c r="BH11" i="8" s="1"/>
  <c r="BH12" i="8" s="1"/>
  <c r="BH14" i="8" s="1"/>
  <c r="BG8" i="8"/>
  <c r="BG9" i="8" s="1"/>
  <c r="BG10" i="8" s="1"/>
  <c r="BG11" i="8" s="1"/>
  <c r="BG12" i="8" s="1"/>
  <c r="BF8" i="8"/>
  <c r="BF9" i="8" s="1"/>
  <c r="BF10" i="8" s="1"/>
  <c r="BF11" i="8" s="1"/>
  <c r="BF12" i="8" s="1"/>
  <c r="BF14" i="8" s="1"/>
  <c r="BF15" i="8" s="1"/>
  <c r="BF16" i="8" s="1"/>
  <c r="BF17" i="8" s="1"/>
  <c r="BF18" i="8" s="1"/>
  <c r="BF19" i="8" s="1"/>
  <c r="BF20" i="8" s="1"/>
  <c r="BE8" i="8"/>
  <c r="BE9" i="8" s="1"/>
  <c r="BE10" i="8" s="1"/>
  <c r="BE11" i="8" s="1"/>
  <c r="BE12" i="8" s="1"/>
  <c r="BE14" i="8" s="1"/>
  <c r="BD8" i="8"/>
  <c r="BD9" i="8" s="1"/>
  <c r="BD10" i="8" s="1"/>
  <c r="BD11" i="8" s="1"/>
  <c r="BD12" i="8" s="1"/>
  <c r="BC8" i="8"/>
  <c r="BC9" i="8" s="1"/>
  <c r="BC10" i="8" s="1"/>
  <c r="BC11" i="8" s="1"/>
  <c r="BC12" i="8" s="1"/>
  <c r="BC14" i="8" s="1"/>
  <c r="AW8" i="8"/>
  <c r="AW9" i="8" s="1"/>
  <c r="AW10" i="8" s="1"/>
  <c r="AW11" i="8" s="1"/>
  <c r="AW12" i="8" s="1"/>
  <c r="AW14" i="8" s="1"/>
  <c r="BA8" i="8"/>
  <c r="BA9" i="8" s="1"/>
  <c r="BA10" i="8" s="1"/>
  <c r="BA11" i="8" s="1"/>
  <c r="BA12" i="8" s="1"/>
  <c r="BA14" i="8" s="1"/>
  <c r="AZ8" i="8"/>
  <c r="AZ9" i="8" s="1"/>
  <c r="AZ10" i="8" s="1"/>
  <c r="AZ11" i="8" s="1"/>
  <c r="AZ12" i="8" s="1"/>
  <c r="AZ14" i="8" s="1"/>
  <c r="AY8" i="8"/>
  <c r="AY9" i="8" s="1"/>
  <c r="AY10" i="8" s="1"/>
  <c r="AY11" i="8" s="1"/>
  <c r="AY12" i="8" s="1"/>
  <c r="AX8" i="8"/>
  <c r="AX9" i="8" s="1"/>
  <c r="AX10" i="8" s="1"/>
  <c r="AX11" i="8" s="1"/>
  <c r="AX12" i="8" s="1"/>
  <c r="AX14" i="8" s="1"/>
  <c r="AV8" i="8"/>
  <c r="AV9" i="8" s="1"/>
  <c r="AV10" i="8" s="1"/>
  <c r="AV11" i="8" s="1"/>
  <c r="AV12" i="8" s="1"/>
  <c r="AV14" i="8" s="1"/>
  <c r="AV15" i="8" s="1"/>
  <c r="AV16" i="8" s="1"/>
  <c r="AV17" i="8" s="1"/>
  <c r="AV18" i="8" s="1"/>
  <c r="AV19" i="8" s="1"/>
  <c r="AV20" i="8" s="1"/>
  <c r="AU8" i="8"/>
  <c r="AU9" i="8" s="1"/>
  <c r="AU10" i="8" s="1"/>
  <c r="AU11" i="8" s="1"/>
  <c r="AU12" i="8" s="1"/>
  <c r="AU14" i="8" s="1"/>
  <c r="AU15" i="8" s="1"/>
  <c r="AU16" i="8" s="1"/>
  <c r="AU17" i="8" s="1"/>
  <c r="AU18" i="8" s="1"/>
  <c r="AU19" i="8" s="1"/>
  <c r="AU20" i="8" s="1"/>
  <c r="AT8" i="8"/>
  <c r="AT9" i="8" s="1"/>
  <c r="AT10" i="8" s="1"/>
  <c r="AT11" i="8" s="1"/>
  <c r="AT12" i="8" s="1"/>
  <c r="AT14" i="8" s="1"/>
  <c r="AT15" i="8" s="1"/>
  <c r="AT16" i="8" s="1"/>
  <c r="AT17" i="8" s="1"/>
  <c r="AT18" i="8" s="1"/>
  <c r="AT19" i="8" s="1"/>
  <c r="AT20" i="8" s="1"/>
  <c r="AS8" i="8"/>
  <c r="AS9" i="8" s="1"/>
  <c r="AS10" i="8" s="1"/>
  <c r="AS11" i="8" s="1"/>
  <c r="AS12" i="8" s="1"/>
  <c r="AS14" i="8" s="1"/>
  <c r="AS15" i="8" s="1"/>
  <c r="AS16" i="8" s="1"/>
  <c r="AS17" i="8" s="1"/>
  <c r="AS18" i="8" s="1"/>
  <c r="AS19" i="8" s="1"/>
  <c r="AS20" i="8" s="1"/>
  <c r="Z8" i="8"/>
  <c r="Z9" i="8" s="1"/>
  <c r="Z10" i="8" s="1"/>
  <c r="Z11" i="8" s="1"/>
  <c r="Z12" i="8" s="1"/>
  <c r="AG8" i="8"/>
  <c r="AG9" i="8" s="1"/>
  <c r="AG10" i="8" s="1"/>
  <c r="AG11" i="8" s="1"/>
  <c r="AG12" i="8" s="1"/>
  <c r="AG13" i="8" s="1"/>
  <c r="AH8" i="8"/>
  <c r="AH9" i="8" s="1"/>
  <c r="AH10" i="8" s="1"/>
  <c r="AH11" i="8" s="1"/>
  <c r="AH12" i="8" s="1"/>
  <c r="AF8" i="8"/>
  <c r="AF9" i="8" s="1"/>
  <c r="AF10" i="8" s="1"/>
  <c r="AF11" i="8" s="1"/>
  <c r="AF12" i="8" s="1"/>
  <c r="AE8" i="8"/>
  <c r="AE9" i="8" s="1"/>
  <c r="AE10" i="8" s="1"/>
  <c r="AE11" i="8" s="1"/>
  <c r="AE12" i="8" s="1"/>
  <c r="AE13" i="8" s="1"/>
  <c r="AD8" i="8"/>
  <c r="AD9" i="8" s="1"/>
  <c r="AD10" i="8" s="1"/>
  <c r="AD11" i="8" s="1"/>
  <c r="AD12" i="8" s="1"/>
  <c r="AD14" i="8" s="1"/>
  <c r="AD15" i="8" s="1"/>
  <c r="AD18" i="8" s="1"/>
  <c r="AC8" i="8"/>
  <c r="AC9" i="8" s="1"/>
  <c r="AC10" i="8" s="1"/>
  <c r="AC11" i="8" s="1"/>
  <c r="AC12" i="8" s="1"/>
  <c r="AC13" i="8" s="1"/>
  <c r="AC18" i="8" s="1"/>
  <c r="AB8" i="8"/>
  <c r="AB9" i="8" s="1"/>
  <c r="AB10" i="8" s="1"/>
  <c r="AB11" i="8" s="1"/>
  <c r="AB12" i="8" s="1"/>
  <c r="AB14" i="8" s="1"/>
  <c r="AB15" i="8" s="1"/>
  <c r="AB16" i="8" s="1"/>
  <c r="AB17" i="8" s="1"/>
  <c r="AB18" i="8" s="1"/>
  <c r="AB19" i="8" s="1"/>
  <c r="AB20" i="8" s="1"/>
  <c r="AE8" i="1"/>
  <c r="AE14" i="1" s="1"/>
  <c r="AE15" i="1" s="1"/>
  <c r="AE16" i="1" s="1"/>
  <c r="AE17" i="1" s="1"/>
  <c r="AE18" i="1" s="1"/>
  <c r="K8" i="8"/>
  <c r="K9" i="8" s="1"/>
  <c r="K10" i="8" s="1"/>
  <c r="K11" i="8" s="1"/>
  <c r="K12" i="8" s="1"/>
  <c r="L8" i="8"/>
  <c r="L9" i="8" s="1"/>
  <c r="L10" i="8" s="1"/>
  <c r="L11" i="8" s="1"/>
  <c r="L12" i="8" s="1"/>
  <c r="L13" i="8" s="1"/>
  <c r="L18" i="8" s="1"/>
  <c r="T8" i="8"/>
  <c r="R8" i="8"/>
  <c r="R9" i="8" s="1"/>
  <c r="R10" i="8" s="1"/>
  <c r="R11" i="8" s="1"/>
  <c r="R12" i="8" s="1"/>
  <c r="R13" i="8" s="1"/>
  <c r="R18" i="8" s="1"/>
  <c r="N8" i="8"/>
  <c r="N9" i="8" s="1"/>
  <c r="N10" i="8" s="1"/>
  <c r="N11" i="8" s="1"/>
  <c r="N12" i="8" s="1"/>
  <c r="N14" i="8" s="1"/>
  <c r="M8" i="8"/>
  <c r="M9" i="8" s="1"/>
  <c r="M10" i="8" s="1"/>
  <c r="M11" i="8" s="1"/>
  <c r="M12" i="8" s="1"/>
  <c r="M14" i="8" s="1"/>
  <c r="M15" i="8" s="1"/>
  <c r="M18" i="8" s="1"/>
  <c r="I31" i="8"/>
  <c r="J31" i="8"/>
  <c r="H31" i="8"/>
  <c r="G8" i="8"/>
  <c r="G9" i="8" s="1"/>
  <c r="G10" i="8" s="1"/>
  <c r="G11" i="8" s="1"/>
  <c r="G12" i="8" s="1"/>
  <c r="G14" i="8" s="1"/>
  <c r="G15" i="8" s="1"/>
  <c r="G18" i="8" s="1"/>
  <c r="G19" i="8" s="1"/>
  <c r="F8" i="8"/>
  <c r="F9" i="8" s="1"/>
  <c r="F10" i="8" s="1"/>
  <c r="F11" i="8" s="1"/>
  <c r="F12" i="8" s="1"/>
  <c r="F14" i="8" s="1"/>
  <c r="F15" i="8" s="1"/>
  <c r="F16" i="8" s="1"/>
  <c r="F17" i="8" s="1"/>
  <c r="F18" i="8" s="1"/>
  <c r="F19" i="8" s="1"/>
  <c r="E8" i="8"/>
  <c r="E9" i="8" s="1"/>
  <c r="E10" i="8" s="1"/>
  <c r="E11" i="8" s="1"/>
  <c r="E12" i="8" s="1"/>
  <c r="E13" i="8" s="1"/>
  <c r="E18" i="8" s="1"/>
  <c r="E19" i="8" s="1"/>
  <c r="AI8" i="8"/>
  <c r="AI9" i="8" s="1"/>
  <c r="AI10" i="8" s="1"/>
  <c r="AI11" i="8" s="1"/>
  <c r="AI12" i="8" s="1"/>
  <c r="AI13" i="8" s="1"/>
  <c r="AA8" i="8"/>
  <c r="AA9" i="8" s="1"/>
  <c r="AA10" i="8" s="1"/>
  <c r="AA11" i="8" s="1"/>
  <c r="AA12" i="8" s="1"/>
  <c r="AA13" i="8" s="1"/>
  <c r="X8" i="8"/>
  <c r="X9" i="8" s="1"/>
  <c r="X10" i="8" s="1"/>
  <c r="X11" i="8" s="1"/>
  <c r="X12" i="8" s="1"/>
  <c r="X13" i="8" s="1"/>
  <c r="W8" i="8"/>
  <c r="W9" i="8" s="1"/>
  <c r="W10" i="8" s="1"/>
  <c r="W11" i="8" s="1"/>
  <c r="W12" i="8" s="1"/>
  <c r="W13" i="8" s="1"/>
  <c r="V8" i="8"/>
  <c r="V9" i="8" s="1"/>
  <c r="V10" i="8" s="1"/>
  <c r="V11" i="8" s="1"/>
  <c r="V12" i="8" s="1"/>
  <c r="V13" i="8" s="1"/>
  <c r="U8" i="8"/>
  <c r="U9" i="8" s="1"/>
  <c r="U10" i="8" s="1"/>
  <c r="U11" i="8" s="1"/>
  <c r="U12" i="8" s="1"/>
  <c r="U13" i="8" s="1"/>
  <c r="U18" i="8" s="1"/>
  <c r="S8" i="8"/>
  <c r="S9" i="8" s="1"/>
  <c r="S10" i="8" s="1"/>
  <c r="S11" i="8" s="1"/>
  <c r="S12" i="8" s="1"/>
  <c r="Q8" i="8"/>
  <c r="Q9" i="8" s="1"/>
  <c r="Q10" i="8" s="1"/>
  <c r="Q11" i="8" s="1"/>
  <c r="Q12" i="8" s="1"/>
  <c r="Q14" i="8" s="1"/>
  <c r="Q15" i="8" s="1"/>
  <c r="Q18" i="8" s="1"/>
  <c r="P8" i="8"/>
  <c r="P9" i="8" s="1"/>
  <c r="P10" i="8" s="1"/>
  <c r="P11" i="8" s="1"/>
  <c r="P12" i="8" s="1"/>
  <c r="P13" i="8" s="1"/>
  <c r="P18" i="8" s="1"/>
  <c r="O8" i="8"/>
  <c r="O9" i="8" s="1"/>
  <c r="O10" i="8" s="1"/>
  <c r="O11" i="8" s="1"/>
  <c r="O12" i="8" s="1"/>
  <c r="O13" i="8" s="1"/>
  <c r="X49" i="1" l="1"/>
  <c r="AH49" i="1"/>
  <c r="P48" i="1"/>
  <c r="AH48" i="1"/>
  <c r="U48" i="1"/>
  <c r="AQ48" i="1" s="1"/>
  <c r="AC48" i="1"/>
  <c r="AF48" i="1"/>
  <c r="P49" i="1"/>
  <c r="M49" i="1"/>
  <c r="M48" i="1"/>
  <c r="W47" i="1"/>
  <c r="X48" i="1"/>
  <c r="AF49" i="1"/>
  <c r="Q49" i="1"/>
  <c r="U49" i="1"/>
  <c r="AQ49" i="1" s="1"/>
  <c r="J21" i="1"/>
  <c r="J22" i="1" s="1"/>
  <c r="F19" i="1"/>
  <c r="F20" i="1" s="1"/>
  <c r="F22" i="1" s="1"/>
  <c r="I19" i="1"/>
  <c r="I20" i="1" s="1"/>
  <c r="I22" i="1" s="1"/>
  <c r="I23" i="1" s="1"/>
  <c r="AE19" i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6" i="1" s="1"/>
  <c r="BI31" i="8"/>
  <c r="G33" i="8"/>
  <c r="AL14" i="8"/>
  <c r="AL15" i="8" s="1"/>
  <c r="AL16" i="8" s="1"/>
  <c r="AL17" i="8" s="1"/>
  <c r="AL18" i="8" s="1"/>
  <c r="AL19" i="8" s="1"/>
  <c r="AL20" i="8" s="1"/>
  <c r="AN14" i="8"/>
  <c r="AN15" i="8" s="1"/>
  <c r="AN16" i="8" s="1"/>
  <c r="AN17" i="8" s="1"/>
  <c r="AN18" i="8" s="1"/>
  <c r="AN19" i="8" s="1"/>
  <c r="AN20" i="8" s="1"/>
  <c r="AQ14" i="8"/>
  <c r="AQ15" i="8" s="1"/>
  <c r="AQ16" i="8" s="1"/>
  <c r="AQ17" i="8" s="1"/>
  <c r="AQ18" i="8" s="1"/>
  <c r="AQ19" i="8" s="1"/>
  <c r="AQ20" i="8" s="1"/>
  <c r="AP14" i="8"/>
  <c r="AP15" i="8" s="1"/>
  <c r="AP16" i="8" s="1"/>
  <c r="AP17" i="8" s="1"/>
  <c r="AP18" i="8" s="1"/>
  <c r="AP19" i="8" s="1"/>
  <c r="AP20" i="8" s="1"/>
  <c r="AO14" i="8"/>
  <c r="AO15" i="8" s="1"/>
  <c r="AO16" i="8" s="1"/>
  <c r="AO17" i="8" s="1"/>
  <c r="AO18" i="8" s="1"/>
  <c r="AO19" i="8" s="1"/>
  <c r="AO20" i="8" s="1"/>
  <c r="AO31" i="8"/>
  <c r="AN31" i="8"/>
  <c r="AP31" i="8"/>
  <c r="AQ31" i="8"/>
  <c r="AK31" i="8"/>
  <c r="AL31" i="8"/>
  <c r="AM31" i="8"/>
  <c r="AM15" i="8"/>
  <c r="AM16" i="8" s="1"/>
  <c r="AM17" i="8" s="1"/>
  <c r="AM18" i="8" s="1"/>
  <c r="AM19" i="8" s="1"/>
  <c r="AM20" i="8" s="1"/>
  <c r="AK15" i="8"/>
  <c r="AK16" i="8" s="1"/>
  <c r="AK17" i="8" s="1"/>
  <c r="AK18" i="8" s="1"/>
  <c r="AK19" i="8" s="1"/>
  <c r="AK20" i="8" s="1"/>
  <c r="BG14" i="8"/>
  <c r="BG15" i="8" s="1"/>
  <c r="BG16" i="8" s="1"/>
  <c r="BG17" i="8" s="1"/>
  <c r="BG18" i="8" s="1"/>
  <c r="BG19" i="8" s="1"/>
  <c r="BG20" i="8" s="1"/>
  <c r="BD14" i="8"/>
  <c r="BD15" i="8" s="1"/>
  <c r="BD16" i="8" s="1"/>
  <c r="BD17" i="8" s="1"/>
  <c r="BD18" i="8" s="1"/>
  <c r="BD19" i="8" s="1"/>
  <c r="BD20" i="8" s="1"/>
  <c r="BA31" i="8"/>
  <c r="BC31" i="8"/>
  <c r="BE31" i="8"/>
  <c r="BD31" i="8"/>
  <c r="BF31" i="8"/>
  <c r="BG31" i="8"/>
  <c r="BH31" i="8"/>
  <c r="BI14" i="8"/>
  <c r="BI15" i="8" s="1"/>
  <c r="BI16" i="8" s="1"/>
  <c r="BI17" i="8" s="1"/>
  <c r="BI18" i="8" s="1"/>
  <c r="BI19" i="8" s="1"/>
  <c r="BI20" i="8" s="1"/>
  <c r="BH15" i="8"/>
  <c r="BH16" i="8" s="1"/>
  <c r="BH17" i="8" s="1"/>
  <c r="BH18" i="8" s="1"/>
  <c r="BH19" i="8" s="1"/>
  <c r="BH20" i="8" s="1"/>
  <c r="BE15" i="8"/>
  <c r="BE16" i="8" s="1"/>
  <c r="BE17" i="8" s="1"/>
  <c r="BE18" i="8" s="1"/>
  <c r="BE19" i="8" s="1"/>
  <c r="BE20" i="8" s="1"/>
  <c r="BC15" i="8"/>
  <c r="BC16" i="8" s="1"/>
  <c r="BC17" i="8" s="1"/>
  <c r="BC18" i="8" s="1"/>
  <c r="BC19" i="8" s="1"/>
  <c r="BC20" i="8" s="1"/>
  <c r="AU31" i="8"/>
  <c r="AT31" i="8"/>
  <c r="AV31" i="8"/>
  <c r="AW31" i="8"/>
  <c r="AX31" i="8"/>
  <c r="AY31" i="8"/>
  <c r="AZ31" i="8"/>
  <c r="AS31" i="8"/>
  <c r="AW15" i="8"/>
  <c r="AW16" i="8" s="1"/>
  <c r="AW17" i="8" s="1"/>
  <c r="AW18" i="8" s="1"/>
  <c r="AW19" i="8" s="1"/>
  <c r="AW20" i="8" s="1"/>
  <c r="AY14" i="8"/>
  <c r="AY15" i="8" s="1"/>
  <c r="AY16" i="8" s="1"/>
  <c r="AY17" i="8" s="1"/>
  <c r="AY18" i="8" s="1"/>
  <c r="AY19" i="8" s="1"/>
  <c r="AY20" i="8" s="1"/>
  <c r="BA15" i="8"/>
  <c r="BA16" i="8" s="1"/>
  <c r="BA17" i="8" s="1"/>
  <c r="BA18" i="8" s="1"/>
  <c r="BA19" i="8" s="1"/>
  <c r="BA20" i="8" s="1"/>
  <c r="AZ15" i="8"/>
  <c r="AZ16" i="8" s="1"/>
  <c r="AZ17" i="8" s="1"/>
  <c r="AZ18" i="8" s="1"/>
  <c r="AZ19" i="8" s="1"/>
  <c r="AZ20" i="8" s="1"/>
  <c r="AX15" i="8"/>
  <c r="AX16" i="8" s="1"/>
  <c r="AX17" i="8" s="1"/>
  <c r="AX18" i="8" s="1"/>
  <c r="AX19" i="8" s="1"/>
  <c r="AX20" i="8" s="1"/>
  <c r="Z14" i="8"/>
  <c r="Z15" i="8" s="1"/>
  <c r="Z16" i="8" s="1"/>
  <c r="Z17" i="8" s="1"/>
  <c r="Z18" i="8" s="1"/>
  <c r="Z19" i="8" s="1"/>
  <c r="Z20" i="8" s="1"/>
  <c r="AD31" i="8"/>
  <c r="S31" i="8"/>
  <c r="N31" i="8"/>
  <c r="AH31" i="8"/>
  <c r="M31" i="8"/>
  <c r="AF31" i="8"/>
  <c r="Q31" i="8"/>
  <c r="AG18" i="8"/>
  <c r="AG19" i="8" s="1"/>
  <c r="AG20" i="8" s="1"/>
  <c r="AA18" i="8"/>
  <c r="AA19" i="8" s="1"/>
  <c r="AA20" i="8" s="1"/>
  <c r="V18" i="8"/>
  <c r="V19" i="8" s="1"/>
  <c r="V20" i="8" s="1"/>
  <c r="W18" i="8"/>
  <c r="W19" i="8" s="1"/>
  <c r="W20" i="8" s="1"/>
  <c r="X18" i="8"/>
  <c r="X19" i="8" s="1"/>
  <c r="X20" i="8" s="1"/>
  <c r="AB31" i="8"/>
  <c r="K31" i="8"/>
  <c r="Z31" i="8"/>
  <c r="AE18" i="8"/>
  <c r="AE19" i="8" s="1"/>
  <c r="AE20" i="8" s="1"/>
  <c r="AH14" i="8"/>
  <c r="AH15" i="8" s="1"/>
  <c r="AH18" i="8" s="1"/>
  <c r="AH19" i="8" s="1"/>
  <c r="AH20" i="8" s="1"/>
  <c r="O18" i="8"/>
  <c r="O19" i="8" s="1"/>
  <c r="O20" i="8" s="1"/>
  <c r="AI18" i="8"/>
  <c r="AI19" i="8" s="1"/>
  <c r="AI20" i="8" s="1"/>
  <c r="AF14" i="8"/>
  <c r="AF15" i="8" s="1"/>
  <c r="AF18" i="8" s="1"/>
  <c r="AF19" i="8" s="1"/>
  <c r="AF20" i="8" s="1"/>
  <c r="T9" i="8"/>
  <c r="T10" i="8" s="1"/>
  <c r="T11" i="8" s="1"/>
  <c r="T12" i="8" s="1"/>
  <c r="T13" i="8" s="1"/>
  <c r="AD19" i="8"/>
  <c r="AD20" i="8" s="1"/>
  <c r="AC19" i="8"/>
  <c r="AC20" i="8" s="1"/>
  <c r="S14" i="8"/>
  <c r="S15" i="8" s="1"/>
  <c r="S18" i="8" s="1"/>
  <c r="S19" i="8" s="1"/>
  <c r="S20" i="8" s="1"/>
  <c r="K14" i="8"/>
  <c r="K15" i="8" s="1"/>
  <c r="K16" i="8" s="1"/>
  <c r="K17" i="8" s="1"/>
  <c r="K18" i="8" s="1"/>
  <c r="K19" i="8" s="1"/>
  <c r="K20" i="8" s="1"/>
  <c r="U19" i="8"/>
  <c r="U20" i="8" s="1"/>
  <c r="R19" i="8"/>
  <c r="R20" i="8" s="1"/>
  <c r="P19" i="8"/>
  <c r="P20" i="8" s="1"/>
  <c r="L19" i="8"/>
  <c r="L20" i="8" s="1"/>
  <c r="N15" i="8"/>
  <c r="M19" i="8"/>
  <c r="M20" i="8" s="1"/>
  <c r="Q19" i="8"/>
  <c r="Q20" i="8" s="1"/>
  <c r="AD22" i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B22" i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Y22" i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W22" i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AP8" i="1"/>
  <c r="AP14" i="1" s="1"/>
  <c r="AP15" i="1" s="1"/>
  <c r="AP16" i="1" s="1"/>
  <c r="AP17" i="1" s="1"/>
  <c r="AP18" i="1" s="1"/>
  <c r="AP19" i="1" s="1"/>
  <c r="AP21" i="1" s="1"/>
  <c r="AJ8" i="1"/>
  <c r="AJ14" i="1" s="1"/>
  <c r="AJ15" i="1" s="1"/>
  <c r="AJ16" i="1" s="1"/>
  <c r="AJ17" i="1" s="1"/>
  <c r="AJ18" i="1" s="1"/>
  <c r="AJ19" i="1" s="1"/>
  <c r="AJ21" i="1" s="1"/>
  <c r="AI8" i="1"/>
  <c r="AI14" i="1" s="1"/>
  <c r="AI15" i="1" s="1"/>
  <c r="AI16" i="1" s="1"/>
  <c r="AI17" i="1" s="1"/>
  <c r="AI18" i="1" s="1"/>
  <c r="AI19" i="1" s="1"/>
  <c r="AI21" i="1" s="1"/>
  <c r="V8" i="1"/>
  <c r="V14" i="1" s="1"/>
  <c r="V15" i="1" s="1"/>
  <c r="V16" i="1" s="1"/>
  <c r="V17" i="1" s="1"/>
  <c r="V18" i="1" s="1"/>
  <c r="V19" i="1" s="1"/>
  <c r="V21" i="1" s="1"/>
  <c r="T8" i="1"/>
  <c r="T14" i="1" s="1"/>
  <c r="T15" i="1" s="1"/>
  <c r="T16" i="1" s="1"/>
  <c r="T17" i="1" s="1"/>
  <c r="T18" i="1" s="1"/>
  <c r="S8" i="1"/>
  <c r="S14" i="1" s="1"/>
  <c r="S15" i="1" s="1"/>
  <c r="S16" i="1" s="1"/>
  <c r="S17" i="1" s="1"/>
  <c r="S18" i="1" s="1"/>
  <c r="S19" i="1" s="1"/>
  <c r="S20" i="1" s="1"/>
  <c r="R8" i="1"/>
  <c r="R14" i="1" s="1"/>
  <c r="R15" i="1" s="1"/>
  <c r="R16" i="1" s="1"/>
  <c r="R17" i="1" s="1"/>
  <c r="R18" i="1" s="1"/>
  <c r="R19" i="1" s="1"/>
  <c r="R21" i="1" s="1"/>
  <c r="H8" i="1"/>
  <c r="H14" i="1" s="1"/>
  <c r="H15" i="1" s="1"/>
  <c r="H16" i="1" s="1"/>
  <c r="H17" i="1" s="1"/>
  <c r="H18" i="1" s="1"/>
  <c r="G8" i="1"/>
  <c r="G14" i="1" s="1"/>
  <c r="G15" i="1" s="1"/>
  <c r="G16" i="1" s="1"/>
  <c r="G17" i="1" s="1"/>
  <c r="G18" i="1" s="1"/>
  <c r="G19" i="1" s="1"/>
  <c r="G21" i="1" s="1"/>
  <c r="G22" i="1" s="1"/>
  <c r="W48" i="1" l="1"/>
  <c r="AK48" i="1"/>
  <c r="W49" i="1"/>
  <c r="AK49" i="1"/>
  <c r="H19" i="1"/>
  <c r="H20" i="1" s="1"/>
  <c r="H22" i="1" s="1"/>
  <c r="T19" i="1"/>
  <c r="T20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6" i="1" s="1"/>
  <c r="F33" i="8"/>
  <c r="F32" i="8"/>
  <c r="M33" i="8"/>
  <c r="AH33" i="8"/>
  <c r="AF33" i="8"/>
  <c r="AD33" i="8"/>
  <c r="S33" i="8"/>
  <c r="Q33" i="8"/>
  <c r="N33" i="8"/>
  <c r="Q32" i="8"/>
  <c r="AD32" i="8"/>
  <c r="S32" i="8"/>
  <c r="AF32" i="8"/>
  <c r="M32" i="8"/>
  <c r="AH32" i="8"/>
  <c r="N32" i="8"/>
  <c r="X31" i="8"/>
  <c r="R22" i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6" i="1" s="1"/>
  <c r="S22" i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6" i="1" s="1"/>
  <c r="AM22" i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P22" i="1"/>
  <c r="AP23" i="1" s="1"/>
  <c r="AP24" i="1" s="1"/>
  <c r="AP25" i="1" s="1"/>
  <c r="AP26" i="1" s="1"/>
  <c r="AP27" i="1" s="1"/>
  <c r="AP28" i="1" s="1"/>
  <c r="AP29" i="1" s="1"/>
  <c r="AP30" i="1" s="1"/>
  <c r="AP31" i="1" s="1"/>
  <c r="AP32" i="1" s="1"/>
  <c r="AP33" i="1" s="1"/>
  <c r="AP34" i="1" s="1"/>
  <c r="AP35" i="1" s="1"/>
  <c r="AP36" i="1" s="1"/>
  <c r="AP37" i="1" s="1"/>
  <c r="AP38" i="1" s="1"/>
  <c r="AP39" i="1" s="1"/>
  <c r="AP46" i="1" s="1"/>
  <c r="AK23" i="1"/>
  <c r="AK24" i="1" s="1"/>
  <c r="AK25" i="1" s="1"/>
  <c r="AK26" i="1" s="1"/>
  <c r="AK27" i="1" s="1"/>
  <c r="AK28" i="1" s="1"/>
  <c r="AK29" i="1" s="1"/>
  <c r="AK30" i="1" s="1"/>
  <c r="AK31" i="1" s="1"/>
  <c r="AK32" i="1" s="1"/>
  <c r="AK33" i="1" s="1"/>
  <c r="AK34" i="1" s="1"/>
  <c r="AK35" i="1" s="1"/>
  <c r="AK36" i="1" s="1"/>
  <c r="AK37" i="1" s="1"/>
  <c r="AK38" i="1" s="1"/>
  <c r="AK39" i="1" s="1"/>
  <c r="AK46" i="1" s="1"/>
  <c r="AN22" i="1"/>
  <c r="AN23" i="1" s="1"/>
  <c r="AN24" i="1" s="1"/>
  <c r="AN25" i="1" s="1"/>
  <c r="AN26" i="1" s="1"/>
  <c r="AN27" i="1" s="1"/>
  <c r="AN28" i="1" s="1"/>
  <c r="AN29" i="1" s="1"/>
  <c r="AN30" i="1" s="1"/>
  <c r="AN31" i="1" s="1"/>
  <c r="AN32" i="1" s="1"/>
  <c r="AN33" i="1" s="1"/>
  <c r="AN34" i="1" s="1"/>
  <c r="AN35" i="1" s="1"/>
  <c r="AN36" i="1" s="1"/>
  <c r="AN37" i="1" s="1"/>
  <c r="AN38" i="1" s="1"/>
  <c r="AN39" i="1" s="1"/>
  <c r="AN40" i="1" s="1"/>
  <c r="AN41" i="1" s="1"/>
  <c r="AN42" i="1" s="1"/>
  <c r="AN43" i="1" s="1"/>
  <c r="AN44" i="1" s="1"/>
  <c r="AN45" i="1" s="1"/>
  <c r="AN46" i="1" s="1"/>
  <c r="V22" i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6" i="1" s="1"/>
  <c r="Z22" i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AO22" i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6" i="1" s="1"/>
  <c r="AI22" i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6" i="1" s="1"/>
  <c r="AA22" i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L22" i="1"/>
  <c r="AL23" i="1" s="1"/>
  <c r="AL24" i="1" s="1"/>
  <c r="AL25" i="1" s="1"/>
  <c r="AL26" i="1" s="1"/>
  <c r="AL27" i="1" s="1"/>
  <c r="AL28" i="1" s="1"/>
  <c r="AL29" i="1" s="1"/>
  <c r="AL30" i="1" s="1"/>
  <c r="AL31" i="1" s="1"/>
  <c r="AL32" i="1" s="1"/>
  <c r="AL33" i="1" s="1"/>
  <c r="AL34" i="1" s="1"/>
  <c r="AL35" i="1" s="1"/>
  <c r="AL36" i="1" s="1"/>
  <c r="AL37" i="1" s="1"/>
  <c r="AL38" i="1" s="1"/>
  <c r="AL39" i="1" s="1"/>
  <c r="AL40" i="1" s="1"/>
  <c r="AL41" i="1" s="1"/>
  <c r="AL42" i="1" s="1"/>
  <c r="AL43" i="1" s="1"/>
  <c r="AL44" i="1" s="1"/>
  <c r="AL45" i="1" s="1"/>
  <c r="AL46" i="1" s="1"/>
  <c r="AJ22" i="1"/>
  <c r="AJ23" i="1" s="1"/>
  <c r="AJ24" i="1" s="1"/>
  <c r="AJ25" i="1" s="1"/>
  <c r="AJ26" i="1" s="1"/>
  <c r="AJ27" i="1" s="1"/>
  <c r="AJ28" i="1" s="1"/>
  <c r="AJ29" i="1" s="1"/>
  <c r="AJ30" i="1" s="1"/>
  <c r="AJ31" i="1" s="1"/>
  <c r="AJ32" i="1" s="1"/>
  <c r="AJ33" i="1" s="1"/>
  <c r="AJ34" i="1" s="1"/>
  <c r="AJ35" i="1" s="1"/>
  <c r="AJ36" i="1" s="1"/>
  <c r="AJ37" i="1" s="1"/>
  <c r="AJ38" i="1" s="1"/>
  <c r="AJ39" i="1" s="1"/>
  <c r="AJ46" i="1" s="1"/>
  <c r="W31" i="8"/>
  <c r="T18" i="8"/>
  <c r="T19" i="8" s="1"/>
  <c r="T20" i="8" s="1"/>
  <c r="AE31" i="8"/>
  <c r="P31" i="8"/>
  <c r="AC31" i="8"/>
  <c r="O31" i="8"/>
  <c r="AA31" i="8"/>
  <c r="L31" i="8"/>
  <c r="AI31" i="8"/>
  <c r="R31" i="8"/>
  <c r="AG31" i="8"/>
  <c r="T31" i="8"/>
  <c r="U31" i="8"/>
  <c r="N18" i="8"/>
  <c r="N19" i="8" s="1"/>
  <c r="N20" i="8" s="1"/>
  <c r="V31" i="8"/>
  <c r="J23" i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F23" i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6" i="1" s="1"/>
  <c r="I24" i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W35" i="1"/>
  <c r="W36" i="1" s="1"/>
  <c r="W37" i="1" s="1"/>
  <c r="W38" i="1" s="1"/>
  <c r="W39" i="1" s="1"/>
  <c r="W46" i="1" s="1"/>
  <c r="AD35" i="1"/>
  <c r="AD36" i="1" s="1"/>
  <c r="AD37" i="1" s="1"/>
  <c r="AD38" i="1" s="1"/>
  <c r="AD39" i="1" s="1"/>
  <c r="AD46" i="1" s="1"/>
  <c r="I48" i="1" l="1"/>
  <c r="Y48" i="1" s="1"/>
  <c r="I49" i="1"/>
  <c r="Z48" i="1"/>
  <c r="J49" i="1"/>
  <c r="AM32" i="8"/>
  <c r="AU32" i="8"/>
  <c r="BD32" i="8"/>
  <c r="AL32" i="8"/>
  <c r="AK32" i="8"/>
  <c r="AO32" i="8"/>
  <c r="BI32" i="8"/>
  <c r="BA32" i="8"/>
  <c r="AB32" i="8"/>
  <c r="K32" i="8"/>
  <c r="AS32" i="8"/>
  <c r="BH32" i="8"/>
  <c r="BE32" i="8"/>
  <c r="Z32" i="8"/>
  <c r="AZ32" i="8"/>
  <c r="AP32" i="8"/>
  <c r="AV32" i="8"/>
  <c r="AQ32" i="8"/>
  <c r="BF32" i="8"/>
  <c r="AY32" i="8"/>
  <c r="AW32" i="8"/>
  <c r="AX32" i="8"/>
  <c r="BC32" i="8"/>
  <c r="BG32" i="8"/>
  <c r="AN32" i="8"/>
  <c r="AT32" i="8"/>
  <c r="AS33" i="8"/>
  <c r="AZ33" i="8"/>
  <c r="BH33" i="8"/>
  <c r="AT33" i="8"/>
  <c r="AY33" i="8"/>
  <c r="AQ33" i="8"/>
  <c r="AK33" i="8"/>
  <c r="K33" i="8"/>
  <c r="BE33" i="8"/>
  <c r="BD33" i="8"/>
  <c r="AB33" i="8"/>
  <c r="BF33" i="8"/>
  <c r="AV33" i="8"/>
  <c r="AU33" i="8"/>
  <c r="AP33" i="8"/>
  <c r="BG33" i="8"/>
  <c r="AW33" i="8"/>
  <c r="AM33" i="8"/>
  <c r="AL33" i="8"/>
  <c r="BA33" i="8"/>
  <c r="AX33" i="8"/>
  <c r="AN33" i="8"/>
  <c r="Z33" i="8"/>
  <c r="AO33" i="8"/>
  <c r="BI33" i="8"/>
  <c r="BC33" i="8"/>
  <c r="H23" i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6" i="1" s="1"/>
  <c r="G23" i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6" i="1" s="1"/>
  <c r="F47" i="1"/>
  <c r="AB47" i="1"/>
  <c r="Y47" i="1"/>
  <c r="AL47" i="1"/>
  <c r="AA47" i="1"/>
  <c r="AN47" i="1"/>
  <c r="Z47" i="1"/>
  <c r="AM47" i="1"/>
  <c r="AD47" i="1"/>
  <c r="AO47" i="1"/>
  <c r="AM48" i="1" l="1"/>
  <c r="AN48" i="1"/>
  <c r="AL48" i="1"/>
  <c r="AB48" i="1"/>
  <c r="AA48" i="1"/>
  <c r="F48" i="1"/>
  <c r="F49" i="1"/>
  <c r="AB49" i="1"/>
  <c r="AL49" i="1"/>
  <c r="Y49" i="1"/>
  <c r="AM49" i="1"/>
  <c r="AN49" i="1"/>
  <c r="Z49" i="1"/>
  <c r="AA49" i="1"/>
  <c r="AG32" i="8"/>
  <c r="X32" i="8"/>
  <c r="V32" i="8"/>
  <c r="T32" i="8"/>
  <c r="AI32" i="8"/>
  <c r="U32" i="8"/>
  <c r="AE32" i="8"/>
  <c r="AA32" i="8"/>
  <c r="P32" i="8"/>
  <c r="L32" i="8"/>
  <c r="W32" i="8"/>
  <c r="AC32" i="8"/>
  <c r="O32" i="8"/>
  <c r="R32" i="8"/>
  <c r="T33" i="8"/>
  <c r="W33" i="8"/>
  <c r="X33" i="8"/>
  <c r="AG33" i="8"/>
  <c r="U33" i="8"/>
  <c r="L33" i="8"/>
  <c r="R33" i="8"/>
  <c r="V33" i="8"/>
  <c r="P33" i="8"/>
  <c r="AC33" i="8"/>
  <c r="AI33" i="8"/>
  <c r="AE33" i="8"/>
  <c r="O33" i="8"/>
  <c r="AA33" i="8"/>
  <c r="G47" i="1"/>
  <c r="R47" i="1"/>
  <c r="AP47" i="1"/>
  <c r="AJ47" i="1"/>
  <c r="V47" i="1"/>
  <c r="AE47" i="1"/>
  <c r="AI47" i="1"/>
  <c r="H47" i="1"/>
  <c r="S47" i="1"/>
  <c r="T47" i="1"/>
  <c r="B55" i="1" l="1"/>
  <c r="B58" i="1"/>
  <c r="AD48" i="1"/>
  <c r="AO48" i="1"/>
  <c r="G48" i="1"/>
  <c r="AI48" i="1" s="1"/>
  <c r="G49" i="1"/>
  <c r="H48" i="1"/>
  <c r="T48" i="1" s="1"/>
  <c r="H49" i="1"/>
  <c r="AD49" i="1"/>
  <c r="AO49" i="1"/>
  <c r="R48" i="1" l="1"/>
  <c r="AP48" i="1"/>
  <c r="AE48" i="1"/>
  <c r="S48" i="1"/>
  <c r="V48" i="1"/>
  <c r="AJ48" i="1"/>
  <c r="T49" i="1"/>
  <c r="S49" i="1"/>
  <c r="AJ49" i="1"/>
  <c r="AI49" i="1"/>
  <c r="AE49" i="1"/>
  <c r="V49" i="1"/>
  <c r="AP49" i="1"/>
  <c r="R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tc={448CBA9D-5630-4895-B0B2-9642066AC3DD}</author>
    <author>tc={E6D8FF22-2C69-4737-8AE1-78920D792CBC}</author>
    <author>tc={BC7DF918-8BCB-4F50-BAF5-21F8712B8249}</author>
    <author>tc={8F535362-EF29-4BE5-BEF3-3F13833D5D9A}</author>
    <author>tc={91657D77-98F3-41E6-9B59-896263FAB20C}</author>
    <author>tc={A419888D-D672-4354-BDAD-5D2DCFA527C1}</author>
    <author>tc={92F418A9-8E3D-44A1-AFAF-0E16E52B4EE5}</author>
    <author>tc={4A73F74A-935C-439B-A90A-F307FBE77C44}</author>
    <author>tc={6C470050-E4CA-4617-AE94-4482B13AB948}</author>
    <author>tc={0EFDD3A8-EC29-48D2-845E-306137A2B590}</author>
    <author>tc={CADA860C-9E0F-408C-9279-937CB0F7D091}</author>
    <author>tc={B8E288DA-22AD-4A69-A8B4-206A5B2C1C64}</author>
    <author>tc={13F342A0-AB16-4C64-B4F1-7351E72D2EE5}</author>
    <author>tc={28321B07-D1E6-4AF0-99D9-2869F316CDF7}</author>
    <author>tc={060B815D-CA67-4E5E-9574-6DB1C24F13F9}</author>
    <author>tc={DB3B66C5-EA85-485B-8A26-A2233088B3C5}</author>
    <author>tc={5FBF6CD7-8B98-46CD-BCB5-366F83AF0A16}</author>
    <author>tc={D3E864C3-E620-4012-9951-1E17C8EF6D0F}</author>
    <author>tc={B9364D90-13A0-4307-BBAE-819EF9B4A1D4}</author>
    <author>tc={5AEF968F-9391-4972-B161-9AB304E99730}</author>
    <author>tc={1F726ECF-F854-463C-A55E-2AA13A9BFDC7}</author>
    <author>tc={1BC905CC-DD54-4897-8BE5-7A65AD025D65}</author>
    <author>tc={32D93C86-E20B-44E5-AC04-6B83FFB60095}</author>
    <author>tc={14D4A501-E055-43CD-AE86-7F89911FC80F}</author>
    <author>tc={F5D4FBFC-5704-4562-BA6B-41BFFA894F34}</author>
    <author>tc={7C1E26E8-00C7-40FB-B27D-E8F5BE47F179}</author>
    <author>tc={1C4585FF-C0B4-4901-A0AF-68C64246C047}</author>
    <author>tc={3466E4EC-90A9-43F5-B1B1-F10E6ED6EC91}</author>
    <author>tc={A9650D02-220A-4A75-8332-CC39111DE9F7}</author>
  </authors>
  <commentList>
    <comment ref="K7" authorId="0" shapeId="0" xr:uid="{448CBA9D-5630-4895-B0B2-9642066AC3DD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Przyjazd KPTS 6:03
Dowóz na 7:00 do pracy</t>
      </text>
    </comment>
    <comment ref="L7" authorId="1" shapeId="0" xr:uid="{E6D8FF22-2C69-4737-8AE1-78920D792CBC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Przyjazd Arriva 6:32, KTPS 6:38</t>
      </text>
    </comment>
    <comment ref="M7" authorId="2" shapeId="0" xr:uid="{BC7DF918-8BCB-4F50-BAF5-21F8712B8249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Przyjazd KPTS 7:32</t>
      </text>
    </comment>
    <comment ref="N7" authorId="3" shapeId="0" xr:uid="{8F535362-EF29-4BE5-BEF3-3F13833D5D9A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Arriva 8:12</t>
      </text>
    </comment>
    <comment ref="O7" authorId="4" shapeId="0" xr:uid="{91657D77-98F3-41E6-9B59-896263FAB20C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Przejazd KPT 9:42, Arriva 9:52</t>
      </text>
    </comment>
    <comment ref="P7" authorId="5" shapeId="0" xr:uid="{A419888D-D672-4354-BDAD-5D2DCFA527C1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11:43 KPTS, 11:52 Arriva</t>
      </text>
    </comment>
    <comment ref="Q7" authorId="6" shapeId="0" xr:uid="{92F418A9-8E3D-44A1-AFAF-0E16E52B4EE5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Dowóz pracowników na 14</t>
      </text>
    </comment>
    <comment ref="R7" authorId="7" shapeId="0" xr:uid="{4A73F74A-935C-439B-A90A-F307FBE77C44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Odbiór pracowników z 14:00</t>
      </text>
    </comment>
    <comment ref="T7" authorId="8" shapeId="0" xr:uid="{6C470050-E4CA-4617-AE94-4482B13AB948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Przyjazd KPTS 14:52, odbiór pracowników kończących o 15</t>
      </text>
    </comment>
    <comment ref="AK7" authorId="9" shapeId="0" xr:uid="{0EFDD3A8-EC29-48D2-845E-306137A2B59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6:32 KTPS</t>
      </text>
    </comment>
    <comment ref="AL7" authorId="10" shapeId="0" xr:uid="{CADA860C-9E0F-408C-9279-937CB0F7D091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8:55 KPTS</t>
      </text>
    </comment>
    <comment ref="AP7" authorId="11" shapeId="0" xr:uid="{B8E288DA-22AD-4A69-A8B4-206A5B2C1C64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KPTS 13:42</t>
      </text>
    </comment>
    <comment ref="AS7" authorId="12" shapeId="0" xr:uid="{13F342A0-AB16-4C64-B4F1-7351E72D2EE5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6:32 KTPS</t>
      </text>
    </comment>
    <comment ref="AT7" authorId="13" shapeId="0" xr:uid="{28321B07-D1E6-4AF0-99D9-2869F316CDF7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8:55 KPTS</t>
      </text>
    </comment>
    <comment ref="AX7" authorId="14" shapeId="0" xr:uid="{060B815D-CA67-4E5E-9574-6DB1C24F13F9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KPTS 13:42</t>
      </text>
    </comment>
    <comment ref="BC7" authorId="15" shapeId="0" xr:uid="{DB3B66C5-EA85-485B-8A26-A2233088B3C5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8:55 KPTS</t>
      </text>
    </comment>
    <comment ref="BF7" authorId="16" shapeId="0" xr:uid="{5FBF6CD7-8B98-46CD-BCB5-366F83AF0A16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KPTS 13:42</t>
      </text>
    </comment>
    <comment ref="M15" authorId="17" shapeId="0" xr:uid="{D3E864C3-E620-4012-9951-1E17C8EF6D0F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Szkoła 8:00</t>
      </text>
    </comment>
    <comment ref="N15" authorId="18" shapeId="0" xr:uid="{B9364D90-13A0-4307-BBAE-819EF9B4A1D4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Szkoła 8:55</t>
      </text>
    </comment>
    <comment ref="Q15" authorId="19" shapeId="0" xr:uid="{5AEF968F-9391-4972-B161-9AB304E9973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Szkoła 13:30</t>
      </text>
    </comment>
    <comment ref="S15" authorId="20" shapeId="0" xr:uid="{1F726ECF-F854-463C-A55E-2AA13A9BFDC7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Szkoła 14:30</t>
      </text>
    </comment>
    <comment ref="L30" authorId="21" shapeId="0" xr:uid="{1BC905CC-DD54-4897-8BE5-7A65AD025D65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7:35 KPTS</t>
      </text>
    </comment>
    <comment ref="Q30" authorId="22" shapeId="0" xr:uid="{32D93C86-E20B-44E5-AC04-6B83FFB60095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Arriva 14:02, Aleksandrów 14:12</t>
      </text>
    </comment>
    <comment ref="T30" authorId="23" shapeId="0" xr:uid="{14D4A501-E055-43CD-AE86-7F89911FC80F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KPTS 15:30, 15:32
</t>
      </text>
    </comment>
    <comment ref="AP30" authorId="24" shapeId="0" xr:uid="{F5D4FBFC-5704-4562-BA6B-41BFFA894F34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14:30 KTPS</t>
      </text>
    </comment>
    <comment ref="AX30" authorId="25" shapeId="0" xr:uid="{7C1E26E8-00C7-40FB-B27D-E8F5BE47F179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14:30 KTPS</t>
      </text>
    </comment>
    <comment ref="BA30" authorId="26" shapeId="0" xr:uid="{1C4585FF-C0B4-4901-A0AF-68C64246C047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18:01 KPTS</t>
      </text>
    </comment>
    <comment ref="BF30" authorId="27" shapeId="0" xr:uid="{3466E4EC-90A9-43F5-B1B1-F10E6ED6EC91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14:30 KTPS</t>
      </text>
    </comment>
    <comment ref="BI30" authorId="28" shapeId="0" xr:uid="{A9650D02-220A-4A75-8332-CC39111DE9F7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18:01 KPTS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tc={862CAA20-90F3-4C7F-B32E-DC2779B04A8E}</author>
    <author>tc={098EFCD6-88AF-4A48-98F1-2E92E49B5262}</author>
    <author>tc={550E5DBD-F7CC-482E-A441-9190385B5859}</author>
    <author>tc={8983CAEA-0C1D-4B37-AC0A-A9E202E9CBD7}</author>
    <author>tc={B55FD6C5-E24D-4A3E-9EFF-695BEE9C10C2}</author>
    <author>tc={6774584E-B24F-4A5E-BD56-298565502A30}</author>
    <author>tc={18061236-91AF-412B-94F8-44C89292CD9E}</author>
    <author>tc={94B0AF24-1F59-4791-B4F1-B7A5D7C6A3D3}</author>
    <author>tc={8E71ABE4-AFA1-4214-833C-49E3A7DD394A}</author>
  </authors>
  <commentList>
    <comment ref="W7" authorId="0" shapeId="0" xr:uid="{862CAA20-90F3-4C7F-B32E-DC2779B04A8E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KPTS 10:45</t>
      </text>
    </comment>
    <comment ref="S19" authorId="1" shapeId="0" xr:uid="{098EFCD6-88AF-4A48-98F1-2E92E49B5262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Dowód LO, SP1 na 8:00</t>
      </text>
    </comment>
    <comment ref="T19" authorId="2" shapeId="0" xr:uid="{550E5DBD-F7CC-482E-A441-9190385B5859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Dowóz 8:55 LO, SP1</t>
      </text>
    </comment>
    <comment ref="R21" authorId="3" shapeId="0" xr:uid="{8983CAEA-0C1D-4B37-AC0A-A9E202E9CBD7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Dowóz na 7:00</t>
      </text>
    </comment>
    <comment ref="AI21" authorId="4" shapeId="0" xr:uid="{B55FD6C5-E24D-4A3E-9EFF-695BEE9C10C2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Dowóz na 7:00</t>
      </text>
    </comment>
    <comment ref="Y46" authorId="5" shapeId="0" xr:uid="{6774584E-B24F-4A5E-BD56-298565502A3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Możliwość przesiadki na linię nr 1 - 14:00  do Os.Związkowców, Zdrojowej
Przesiadka 14:00 KPTS 14:05 Arriva</t>
      </text>
    </comment>
    <comment ref="Z46" authorId="6" shapeId="0" xr:uid="{18061236-91AF-412B-94F8-44C89292CD9E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Możliwość przesiadki na linię nr 1 - 15:00  do Os.Związkowców, Zdrojowej
Przesiadka 15:00 KPTS 15:25 Arriva</t>
      </text>
    </comment>
    <comment ref="AA46" authorId="7" shapeId="0" xr:uid="{94B0AF24-1F59-4791-B4F1-B7A5D7C6A3D3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KPTS 16:10</t>
      </text>
    </comment>
    <comment ref="AB46" authorId="8" shapeId="0" xr:uid="{8E71ABE4-AFA1-4214-833C-49E3A7DD394A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Przesiadka 17:10 KPTS + Arriva</t>
      </text>
    </comment>
  </commentList>
</comments>
</file>

<file path=xl/sharedStrings.xml><?xml version="1.0" encoding="utf-8"?>
<sst xmlns="http://schemas.openxmlformats.org/spreadsheetml/2006/main" count="1205" uniqueCount="319">
  <si>
    <t>Linia</t>
  </si>
  <si>
    <t>Linia:</t>
  </si>
  <si>
    <t>Relacja:</t>
  </si>
  <si>
    <t>Lp.</t>
  </si>
  <si>
    <t>Przystanek</t>
  </si>
  <si>
    <t>Czas przejazdu</t>
  </si>
  <si>
    <t>Ciechocinek Dworzec</t>
  </si>
  <si>
    <t xml:space="preserve">Operator: </t>
  </si>
  <si>
    <t>Odległość</t>
  </si>
  <si>
    <t>Kategoria drogi</t>
  </si>
  <si>
    <t>G</t>
  </si>
  <si>
    <t>Praca przewozowa</t>
  </si>
  <si>
    <t>RW</t>
  </si>
  <si>
    <t>SW</t>
  </si>
  <si>
    <t>SB</t>
  </si>
  <si>
    <t>ND</t>
  </si>
  <si>
    <t>NW</t>
  </si>
  <si>
    <t>Razem</t>
  </si>
  <si>
    <t>RB</t>
  </si>
  <si>
    <t>Wołuszewska Cmentarz</t>
  </si>
  <si>
    <t>Wołuszewska Sklep</t>
  </si>
  <si>
    <t>Kopernika/Bema</t>
  </si>
  <si>
    <t>Kopernika Supermarket</t>
  </si>
  <si>
    <t>Bema CTBS</t>
  </si>
  <si>
    <t>Polna "Krystynka"</t>
  </si>
  <si>
    <t>Os. Związkowców</t>
  </si>
  <si>
    <t>Bema/Słowackiego</t>
  </si>
  <si>
    <t>Bema Zakład</t>
  </si>
  <si>
    <t>Bema/700-lecia</t>
  </si>
  <si>
    <t>700-lecia/Żytnia</t>
  </si>
  <si>
    <t>700-lecia/Nieszawska</t>
  </si>
  <si>
    <t>Nieszawska Cmentarz</t>
  </si>
  <si>
    <t>Szkoła Podstawowa nr 3</t>
  </si>
  <si>
    <t>Nieszawska Promień</t>
  </si>
  <si>
    <t>Widok "Julianówka"</t>
  </si>
  <si>
    <t>Zdrojowa Kolejowy Szpital Uzdr.</t>
  </si>
  <si>
    <t>Fontanna Grzybek</t>
  </si>
  <si>
    <t xml:space="preserve">  Wołuszewska Cmentarz</t>
  </si>
  <si>
    <t xml:space="preserve">  Wołuszewska Sklep</t>
  </si>
  <si>
    <t xml:space="preserve">  Kopernika Supermarket</t>
  </si>
  <si>
    <t xml:space="preserve">  Szkoła Podstawowa nr 3</t>
  </si>
  <si>
    <t xml:space="preserve">  Kolejowa</t>
  </si>
  <si>
    <t>Kościuszki Kościół</t>
  </si>
  <si>
    <t>Wojska Polskiego "Gracja"</t>
  </si>
  <si>
    <t>Przystań nad Wisłą</t>
  </si>
  <si>
    <t>Słońska "Eden"</t>
  </si>
  <si>
    <t>Słońsk Górny/Mickiewicza</t>
  </si>
  <si>
    <t>Słońsk Górny/Słońska</t>
  </si>
  <si>
    <t>Solna/Traugutta "Amazonka"</t>
  </si>
  <si>
    <t>Warzelniana "Pod Tężniami"</t>
  </si>
  <si>
    <t>Wołuszewska/Poprzeczna</t>
  </si>
  <si>
    <t xml:space="preserve">Kolejowa </t>
  </si>
  <si>
    <t xml:space="preserve">  Wołuszewo III</t>
  </si>
  <si>
    <t xml:space="preserve">  Wołuszewska/Poprzeczna</t>
  </si>
  <si>
    <t>Bema/Graniczna</t>
  </si>
  <si>
    <t>Park Zdrojowy / Poczta</t>
  </si>
  <si>
    <t>Wołuszewo III</t>
  </si>
  <si>
    <t>P / 2601C</t>
  </si>
  <si>
    <t>W / 266</t>
  </si>
  <si>
    <t>P / 2602C</t>
  </si>
  <si>
    <t>Nieszawska/700-lecia</t>
  </si>
  <si>
    <t>P / 2603C</t>
  </si>
  <si>
    <t xml:space="preserve">  Przystań nad Wisłą</t>
  </si>
  <si>
    <t>Bema Supermarket</t>
  </si>
  <si>
    <t>Os. Wierzbowe</t>
  </si>
  <si>
    <t>Park Sosnowy</t>
  </si>
  <si>
    <t>I</t>
  </si>
  <si>
    <t>Czas pracy:</t>
  </si>
  <si>
    <t xml:space="preserve">km </t>
  </si>
  <si>
    <t>103s</t>
  </si>
  <si>
    <t>104s</t>
  </si>
  <si>
    <t>107s</t>
  </si>
  <si>
    <t>109s</t>
  </si>
  <si>
    <t>km</t>
  </si>
  <si>
    <t>Rozkład jazdy w dni robocze szkolne</t>
  </si>
  <si>
    <t>Nazwa przystanku</t>
  </si>
  <si>
    <t>Ulica</t>
  </si>
  <si>
    <t>Lipnowska</t>
  </si>
  <si>
    <t>Wojska Polskiego</t>
  </si>
  <si>
    <t>Zdrojowa</t>
  </si>
  <si>
    <t>Bema</t>
  </si>
  <si>
    <t>700-lecia</t>
  </si>
  <si>
    <t>Kolejowa</t>
  </si>
  <si>
    <t>Kopernika</t>
  </si>
  <si>
    <t>Nieszawska</t>
  </si>
  <si>
    <t>Słońsk Górny</t>
  </si>
  <si>
    <t>Solna</t>
  </si>
  <si>
    <t>Kolejowa / Teren Dworca</t>
  </si>
  <si>
    <t>Kościuszki</t>
  </si>
  <si>
    <t>Nieszawska, przed cmentarzem</t>
  </si>
  <si>
    <t>Graniczna</t>
  </si>
  <si>
    <t>Warzelniana</t>
  </si>
  <si>
    <t>Polna</t>
  </si>
  <si>
    <t>Słońska</t>
  </si>
  <si>
    <t>Widok</t>
  </si>
  <si>
    <t>Wołuszewska</t>
  </si>
  <si>
    <t>18.7871443 52.8805764</t>
  </si>
  <si>
    <t>18.7762566 52.8756174</t>
  </si>
  <si>
    <t>18.7731870 52.8751607</t>
  </si>
  <si>
    <t>18.7909837 52.8763692</t>
  </si>
  <si>
    <t>18.8042552 52.8748021</t>
  </si>
  <si>
    <t>18.8116068 52.8721804</t>
  </si>
  <si>
    <t>18.8209006 52.8711047</t>
  </si>
  <si>
    <t>18.8104319 52.8716898</t>
  </si>
  <si>
    <t>18.8012557 52.8787215</t>
  </si>
  <si>
    <t>18.7972655 52.8793277</t>
  </si>
  <si>
    <t>18.8028828 52.8884048</t>
  </si>
  <si>
    <t>18.8130594 52.8800222</t>
  </si>
  <si>
    <t>18.7944389 52.8757984</t>
  </si>
  <si>
    <t>Mickiewicza Sanatorium ZNP</t>
  </si>
  <si>
    <t>Mickiewicza</t>
  </si>
  <si>
    <t>18.8132948 52.8740808</t>
  </si>
  <si>
    <t>18.7809813 52.8726463</t>
  </si>
  <si>
    <t>18.8041635 52.8623669</t>
  </si>
  <si>
    <t>18.7666322 52.8887924</t>
  </si>
  <si>
    <t>18.7937985 52.8729114</t>
  </si>
  <si>
    <t>18.7862151 52.8753064</t>
  </si>
  <si>
    <t>18.7706783 52.8860264</t>
  </si>
  <si>
    <t>18.8061623 52.8761084</t>
  </si>
  <si>
    <t>18.7847224 52.8821348</t>
  </si>
  <si>
    <t>18.8072896 52.8656256</t>
  </si>
  <si>
    <t>18.7839965 52.8713897</t>
  </si>
  <si>
    <t>18.7873319 52.8699465</t>
  </si>
  <si>
    <t>18.7922708 52.8811957</t>
  </si>
  <si>
    <t>18.7931550 52.8673096</t>
  </si>
  <si>
    <t>18.7986869 52.8648460</t>
  </si>
  <si>
    <t>18.7839194 52.8803750</t>
  </si>
  <si>
    <t>18.7799690 52.8803037</t>
  </si>
  <si>
    <t>18.8091463 52.8691170</t>
  </si>
  <si>
    <t>18.7959700 52.8711101</t>
  </si>
  <si>
    <t>18.7787098 52.8830740</t>
  </si>
  <si>
    <t>18.7895308 52.8784411</t>
  </si>
  <si>
    <t>18.8130100 52.8735200</t>
  </si>
  <si>
    <t xml:space="preserve">  Nieszawska Cmentarz</t>
  </si>
  <si>
    <t xml:space="preserve">  Nieszawska/700-lecia</t>
  </si>
  <si>
    <t>Piłsudskiego Kościół</t>
  </si>
  <si>
    <t>101c</t>
  </si>
  <si>
    <t>202v,k</t>
  </si>
  <si>
    <t>206k,w</t>
  </si>
  <si>
    <r>
      <t>101</t>
    </r>
    <r>
      <rPr>
        <b/>
        <sz val="11"/>
        <color theme="1"/>
        <rFont val="Calibri"/>
        <family val="2"/>
        <charset val="238"/>
        <scheme val="minor"/>
      </rPr>
      <t>c</t>
    </r>
  </si>
  <si>
    <r>
      <t>103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</si>
  <si>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t>104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</si>
  <si>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t>107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</si>
  <si>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t>109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</si>
  <si>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t xml:space="preserve">Czas przejazdu </t>
    </r>
    <r>
      <rPr>
        <b/>
        <sz val="11"/>
        <color theme="1"/>
        <rFont val="Calibri"/>
        <family val="2"/>
        <charset val="238"/>
        <scheme val="minor"/>
      </rPr>
      <t>c</t>
    </r>
  </si>
  <si>
    <r>
      <t xml:space="preserve">Czas przejazdu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</si>
  <si>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t xml:space="preserve">km </t>
    </r>
    <r>
      <rPr>
        <b/>
        <sz val="11"/>
        <color theme="1"/>
        <rFont val="Calibri"/>
        <family val="2"/>
        <charset val="238"/>
        <scheme val="minor"/>
      </rPr>
      <t>c</t>
    </r>
  </si>
  <si>
    <r>
      <t xml:space="preserve">km </t>
    </r>
    <r>
      <rPr>
        <b/>
        <sz val="11"/>
        <color theme="1"/>
        <rFont val="Calibri"/>
        <family val="2"/>
        <charset val="238"/>
        <scheme val="minor"/>
      </rPr>
      <t>s</t>
    </r>
  </si>
  <si>
    <t>104c</t>
  </si>
  <si>
    <t>103c</t>
  </si>
  <si>
    <t>105s</t>
  </si>
  <si>
    <r>
      <t>103</t>
    </r>
    <r>
      <rPr>
        <b/>
        <sz val="11"/>
        <color theme="1"/>
        <rFont val="Calibri"/>
        <family val="2"/>
        <charset val="238"/>
        <scheme val="minor"/>
      </rPr>
      <t>c</t>
    </r>
  </si>
  <si>
    <r>
      <t>105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</si>
  <si>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t xml:space="preserve">km </t>
    </r>
    <r>
      <rPr>
        <b/>
        <sz val="11"/>
        <color theme="1"/>
        <rFont val="Calibri"/>
        <family val="2"/>
        <charset val="238"/>
        <scheme val="minor"/>
      </rPr>
      <t>v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k</t>
    </r>
  </si>
  <si>
    <r>
      <t xml:space="preserve">km </t>
    </r>
    <r>
      <rPr>
        <b/>
        <sz val="11"/>
        <color theme="1"/>
        <rFont val="Calibri"/>
        <family val="2"/>
        <charset val="238"/>
        <scheme val="minor"/>
      </rPr>
      <t>v</t>
    </r>
  </si>
  <si>
    <r>
      <t xml:space="preserve">km </t>
    </r>
    <r>
      <rPr>
        <b/>
        <sz val="11"/>
        <color theme="1"/>
        <rFont val="Calibri"/>
        <family val="2"/>
        <charset val="238"/>
        <scheme val="minor"/>
      </rPr>
      <t>w</t>
    </r>
  </si>
  <si>
    <r>
      <t xml:space="preserve">km </t>
    </r>
    <r>
      <rPr>
        <b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w</t>
    </r>
  </si>
  <si>
    <r>
      <t>207</t>
    </r>
    <r>
      <rPr>
        <b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w</t>
    </r>
  </si>
  <si>
    <t>Wszystkie przystanki na trasie posiadają status "na żądanie" - obsługa wyłącznie na żądanie pasażera  / Linia nr 2 nie kursuje w soboty, niedziele i święta.</t>
  </si>
  <si>
    <t>nie kursuje</t>
  </si>
  <si>
    <t>102c</t>
  </si>
  <si>
    <r>
      <t>102</t>
    </r>
    <r>
      <rPr>
        <b/>
        <sz val="11"/>
        <color theme="1"/>
        <rFont val="Calibri"/>
        <family val="2"/>
        <charset val="238"/>
        <scheme val="minor"/>
      </rPr>
      <t>c</t>
    </r>
  </si>
  <si>
    <r>
      <t>104</t>
    </r>
    <r>
      <rPr>
        <b/>
        <sz val="11"/>
        <color theme="1"/>
        <rFont val="Calibri"/>
        <family val="2"/>
        <charset val="238"/>
        <scheme val="minor"/>
      </rPr>
      <t>c</t>
    </r>
  </si>
  <si>
    <r>
      <t>106</t>
    </r>
    <r>
      <rPr>
        <b/>
        <sz val="11"/>
        <color theme="1"/>
        <rFont val="Calibri"/>
        <family val="2"/>
        <charset val="238"/>
        <scheme val="minor"/>
      </rPr>
      <t>c</t>
    </r>
  </si>
  <si>
    <r>
      <t>108</t>
    </r>
    <r>
      <rPr>
        <b/>
        <sz val="11"/>
        <color theme="1"/>
        <rFont val="Calibri"/>
        <family val="2"/>
        <charset val="238"/>
        <scheme val="minor"/>
      </rPr>
      <t>c</t>
    </r>
  </si>
  <si>
    <r>
      <t>105</t>
    </r>
    <r>
      <rPr>
        <b/>
        <sz val="11"/>
        <color theme="1"/>
        <rFont val="Calibri"/>
        <family val="2"/>
        <charset val="238"/>
        <scheme val="minor"/>
      </rPr>
      <t>c</t>
    </r>
  </si>
  <si>
    <r>
      <t>107</t>
    </r>
    <r>
      <rPr>
        <b/>
        <sz val="11"/>
        <color theme="1"/>
        <rFont val="Calibri"/>
        <family val="2"/>
        <charset val="238"/>
        <scheme val="minor"/>
      </rPr>
      <t>c</t>
    </r>
  </si>
  <si>
    <r>
      <t>109</t>
    </r>
    <r>
      <rPr>
        <b/>
        <sz val="11"/>
        <color theme="1"/>
        <rFont val="Calibri"/>
        <family val="2"/>
        <charset val="238"/>
        <scheme val="minor"/>
      </rPr>
      <t>c</t>
    </r>
  </si>
  <si>
    <t>Rozkład jazdy w soboty wakacyjne</t>
  </si>
  <si>
    <t>Rozkład jazdy w niedziele i święta wakacyjne</t>
  </si>
  <si>
    <t>Rozkład jazdy w soboty szkolne</t>
  </si>
  <si>
    <t>Nie kursuje</t>
  </si>
  <si>
    <t>105c</t>
  </si>
  <si>
    <t>106c</t>
  </si>
  <si>
    <t>107c</t>
  </si>
  <si>
    <t>108c</t>
  </si>
  <si>
    <t>109c</t>
  </si>
  <si>
    <t>Brygada 1 - soboty szkolne</t>
  </si>
  <si>
    <t>Robocze szkolne</t>
  </si>
  <si>
    <t>Soboty szkolne</t>
  </si>
  <si>
    <t>Niedziele i święta</t>
  </si>
  <si>
    <t>Robocze wakacyjne</t>
  </si>
  <si>
    <t>Soboty wakacyjne</t>
  </si>
  <si>
    <t>Nidziele i święta wakacyjne</t>
  </si>
  <si>
    <t>Piłsudskiego</t>
  </si>
  <si>
    <t>18.7959606 52.8806286</t>
  </si>
  <si>
    <t>18.8185103 52.8832112</t>
  </si>
  <si>
    <t>18.7910970 52.8830108</t>
  </si>
  <si>
    <t>18.8263434 52.8791691</t>
  </si>
  <si>
    <t>18.8134955 52.8867943</t>
  </si>
  <si>
    <t>18.7938652 52.8850630</t>
  </si>
  <si>
    <t>31a</t>
  </si>
  <si>
    <t>31b</t>
  </si>
  <si>
    <r>
      <rPr>
        <sz val="8.5"/>
        <color theme="1"/>
        <rFont val="Calibri"/>
        <family val="2"/>
        <charset val="238"/>
        <scheme val="minor"/>
      </rPr>
      <t>Czas przejazdu</t>
    </r>
    <r>
      <rPr>
        <sz val="9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v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w</t>
    </r>
  </si>
  <si>
    <t>Rozkład jazdy w dni robocze wakacyjne i feryjne</t>
  </si>
  <si>
    <t>207k,w</t>
  </si>
  <si>
    <r>
      <t>202</t>
    </r>
    <r>
      <rPr>
        <b/>
        <sz val="11"/>
        <color theme="1"/>
        <rFont val="Calibri"/>
        <family val="2"/>
        <charset val="238"/>
        <scheme val="minor"/>
      </rPr>
      <t>v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k</t>
    </r>
  </si>
  <si>
    <r>
      <t>206</t>
    </r>
    <r>
      <rPr>
        <b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w</t>
    </r>
  </si>
  <si>
    <t>Praca przewozwa [km]</t>
  </si>
  <si>
    <t>Prędkość komunikacyjna [km/h]</t>
  </si>
  <si>
    <t>Prędkość techniczna [km/h]</t>
  </si>
  <si>
    <r>
      <t>OZANACZENIA:</t>
    </r>
    <r>
      <rPr>
        <b/>
        <sz val="12"/>
        <color theme="1"/>
        <rFont val="Calibri"/>
        <family val="2"/>
        <charset val="238"/>
        <scheme val="minor"/>
      </rPr>
      <t xml:space="preserve"> c</t>
    </r>
    <r>
      <rPr>
        <sz val="12"/>
        <color theme="1"/>
        <rFont val="Calibri"/>
        <family val="2"/>
        <charset val="238"/>
        <scheme val="minor"/>
      </rPr>
      <t xml:space="preserve"> - kurs jako linia 1c przez Przystań nad Wisłą, Szkołę Podstawową nr 3, Nieszawska Cmentarz  ;   </t>
    </r>
    <r>
      <rPr>
        <b/>
        <sz val="12"/>
        <color theme="1"/>
        <rFont val="Calibri"/>
        <family val="2"/>
        <charset val="238"/>
        <scheme val="minor"/>
      </rPr>
      <t>s</t>
    </r>
    <r>
      <rPr>
        <sz val="12"/>
        <color theme="1"/>
        <rFont val="Calibri"/>
        <family val="2"/>
        <charset val="238"/>
        <scheme val="minor"/>
      </rPr>
      <t xml:space="preserve"> - Kurs jako linia 1s przez Przystań nad Wisłą, Szkołę Podstawową nr 3.</t>
    </r>
  </si>
  <si>
    <t xml:space="preserve">Wszystkie przystanki na trasie posiadają status "na żądanie" - obsługa wyłącznie na żądanie pasażera / Linia nr 1 nie kursuje poza wakacjami w niedziele i święta </t>
  </si>
  <si>
    <t>Liczba pojazdów do obsługi dziennej linii: 2</t>
  </si>
  <si>
    <t>Polna/Osiedlowa</t>
  </si>
  <si>
    <t>Polna/Zdrojowa</t>
  </si>
  <si>
    <t>Ciechocinek Dworzec - Warzelniana - Słońsk Górny - Słońska/(Lipnowska) - (Nieszawska Cmentarz) - Piłsudskego - Kopernika - Bema Supermarket - Os. Związkowców - Polna - Fontanna Grzybek - Ciechocinek Dworzec</t>
  </si>
  <si>
    <t>Zdrojowa/Łąkowa</t>
  </si>
  <si>
    <t>7a</t>
  </si>
  <si>
    <t>Współrzędne przystanku</t>
  </si>
  <si>
    <t>34b</t>
  </si>
  <si>
    <t>Bez obsługi KM</t>
  </si>
  <si>
    <t>Sportowa</t>
  </si>
  <si>
    <t>Oczyszczalnia (techniczny)</t>
  </si>
  <si>
    <t>Sportowa, teren oczyszczalni</t>
  </si>
  <si>
    <t>3a</t>
  </si>
  <si>
    <t>3b</t>
  </si>
  <si>
    <t>6a</t>
  </si>
  <si>
    <t>6b</t>
  </si>
  <si>
    <t>7b</t>
  </si>
  <si>
    <t>11a</t>
  </si>
  <si>
    <t>11b</t>
  </si>
  <si>
    <t>19a</t>
  </si>
  <si>
    <t>19b</t>
  </si>
  <si>
    <t>22a</t>
  </si>
  <si>
    <t>22b</t>
  </si>
  <si>
    <t>26a</t>
  </si>
  <si>
    <t>26b</t>
  </si>
  <si>
    <t>34a</t>
  </si>
  <si>
    <t>35a</t>
  </si>
  <si>
    <t>35b</t>
  </si>
  <si>
    <t>36a</t>
  </si>
  <si>
    <t>36b</t>
  </si>
  <si>
    <t>37a</t>
  </si>
  <si>
    <t>37b</t>
  </si>
  <si>
    <t>38a</t>
  </si>
  <si>
    <t>38b</t>
  </si>
  <si>
    <t>41a</t>
  </si>
  <si>
    <t>41b</t>
  </si>
  <si>
    <t>43a</t>
  </si>
  <si>
    <t>43b</t>
  </si>
  <si>
    <t>Nr przystanku</t>
  </si>
  <si>
    <t>Tężniowa</t>
  </si>
  <si>
    <t>18.7873425 52.8756627</t>
  </si>
  <si>
    <t>18.819020 52.883019</t>
  </si>
  <si>
    <t>18.7768729 52.8951063</t>
  </si>
  <si>
    <t>18.7933631 52.8731493</t>
  </si>
  <si>
    <t>18.7885495 52.8750859</t>
  </si>
  <si>
    <t>18.7725495 52.8929242</t>
  </si>
  <si>
    <t>18.7810815 52.88383</t>
  </si>
  <si>
    <r>
      <t>201</t>
    </r>
    <r>
      <rPr>
        <b/>
        <sz val="11"/>
        <color theme="1"/>
        <rFont val="Calibri"/>
        <family val="2"/>
        <charset val="238"/>
        <scheme val="minor"/>
      </rPr>
      <t>p</t>
    </r>
  </si>
  <si>
    <r>
      <t>202</t>
    </r>
    <r>
      <rPr>
        <b/>
        <sz val="11"/>
        <color theme="1"/>
        <rFont val="Calibri"/>
        <family val="2"/>
        <charset val="238"/>
        <scheme val="minor"/>
      </rPr>
      <t>p</t>
    </r>
  </si>
  <si>
    <r>
      <t>203</t>
    </r>
    <r>
      <rPr>
        <b/>
        <sz val="11"/>
        <color theme="1"/>
        <rFont val="Calibri"/>
        <family val="2"/>
        <charset val="238"/>
        <scheme val="minor"/>
      </rPr>
      <t>v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k</t>
    </r>
  </si>
  <si>
    <r>
      <t>204</t>
    </r>
    <r>
      <rPr>
        <b/>
        <sz val="11"/>
        <color theme="1"/>
        <rFont val="Calibri"/>
        <family val="2"/>
        <charset val="238"/>
        <scheme val="minor"/>
      </rPr>
      <t>v</t>
    </r>
  </si>
  <si>
    <r>
      <t>205</t>
    </r>
    <r>
      <rPr>
        <b/>
        <sz val="11"/>
        <color theme="1"/>
        <rFont val="Calibri"/>
        <family val="2"/>
        <charset val="238"/>
        <scheme val="minor"/>
      </rPr>
      <t>v</t>
    </r>
  </si>
  <si>
    <r>
      <t>206</t>
    </r>
    <r>
      <rPr>
        <b/>
        <sz val="11"/>
        <color theme="1"/>
        <rFont val="Calibri"/>
        <family val="2"/>
        <charset val="238"/>
        <scheme val="minor"/>
      </rPr>
      <t>o</t>
    </r>
  </si>
  <si>
    <r>
      <t>207</t>
    </r>
    <r>
      <rPr>
        <b/>
        <sz val="11"/>
        <color theme="1"/>
        <rFont val="Calibri"/>
        <family val="2"/>
        <charset val="238"/>
        <scheme val="minor"/>
      </rPr>
      <t>v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k</t>
    </r>
  </si>
  <si>
    <r>
      <t>208</t>
    </r>
    <r>
      <rPr>
        <b/>
        <sz val="11"/>
        <color theme="1"/>
        <rFont val="Calibri"/>
        <family val="2"/>
        <charset val="238"/>
        <scheme val="minor"/>
      </rPr>
      <t>t</t>
    </r>
  </si>
  <si>
    <r>
      <t>209</t>
    </r>
    <r>
      <rPr>
        <b/>
        <sz val="11"/>
        <color theme="1"/>
        <rFont val="Calibri"/>
        <family val="2"/>
        <charset val="238"/>
        <scheme val="minor"/>
      </rPr>
      <t>p</t>
    </r>
  </si>
  <si>
    <r>
      <t>210</t>
    </r>
    <r>
      <rPr>
        <b/>
        <sz val="11"/>
        <color theme="1"/>
        <rFont val="Calibri"/>
        <family val="2"/>
        <charset val="238"/>
        <scheme val="minor"/>
      </rPr>
      <t>w</t>
    </r>
  </si>
  <si>
    <r>
      <t>211</t>
    </r>
    <r>
      <rPr>
        <b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w</t>
    </r>
  </si>
  <si>
    <r>
      <t>212</t>
    </r>
    <r>
      <rPr>
        <b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w</t>
    </r>
  </si>
  <si>
    <r>
      <t>213</t>
    </r>
    <r>
      <rPr>
        <b/>
        <sz val="11"/>
        <color theme="1"/>
        <rFont val="Calibri"/>
        <family val="2"/>
        <charset val="238"/>
        <scheme val="minor"/>
      </rPr>
      <t>w</t>
    </r>
  </si>
  <si>
    <r>
      <t>214</t>
    </r>
    <r>
      <rPr>
        <b/>
        <sz val="11"/>
        <color theme="1"/>
        <rFont val="Calibri"/>
        <family val="2"/>
        <charset val="238"/>
        <scheme val="minor"/>
      </rPr>
      <t>o</t>
    </r>
  </si>
  <si>
    <r>
      <t>216</t>
    </r>
    <r>
      <rPr>
        <b/>
        <sz val="11"/>
        <color theme="1"/>
        <rFont val="Calibri"/>
        <family val="2"/>
        <charset val="238"/>
        <scheme val="minor"/>
      </rPr>
      <t>v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k</t>
    </r>
  </si>
  <si>
    <r>
      <t>217</t>
    </r>
    <r>
      <rPr>
        <b/>
        <sz val="11"/>
        <color theme="1"/>
        <rFont val="Calibri"/>
        <family val="2"/>
        <charset val="238"/>
        <scheme val="minor"/>
      </rPr>
      <t>o</t>
    </r>
  </si>
  <si>
    <r>
      <t xml:space="preserve">km </t>
    </r>
    <r>
      <rPr>
        <b/>
        <sz val="11"/>
        <color theme="1"/>
        <rFont val="Calibri"/>
        <family val="2"/>
        <charset val="238"/>
        <scheme val="minor"/>
      </rPr>
      <t>p</t>
    </r>
  </si>
  <si>
    <r>
      <t xml:space="preserve">km </t>
    </r>
    <r>
      <rPr>
        <b/>
        <sz val="11"/>
        <color theme="1"/>
        <rFont val="Calibri"/>
        <family val="2"/>
        <charset val="238"/>
        <scheme val="minor"/>
      </rPr>
      <t>o</t>
    </r>
  </si>
  <si>
    <r>
      <t xml:space="preserve">km </t>
    </r>
    <r>
      <rPr>
        <b/>
        <sz val="11"/>
        <color theme="1"/>
        <rFont val="Calibri"/>
        <family val="2"/>
        <charset val="238"/>
        <scheme val="minor"/>
      </rPr>
      <t>t</t>
    </r>
  </si>
  <si>
    <t>Ciechocinek Dworzec - (Wołuszewo)/(Oczyszczalnia) - Bema - Polna - Bema - 700lecia - Nieszawska Cmentarz - Nieszawska - Widok - (Wołuszewo) - Ciechocinek Dworzec</t>
  </si>
  <si>
    <t xml:space="preserve">    Tężniowa</t>
  </si>
  <si>
    <t xml:space="preserve">    Sportowa</t>
  </si>
  <si>
    <t xml:space="preserve">    Oczyszczalnia</t>
  </si>
  <si>
    <t>201p</t>
  </si>
  <si>
    <t>204t</t>
  </si>
  <si>
    <r>
      <t>204</t>
    </r>
    <r>
      <rPr>
        <b/>
        <sz val="11"/>
        <color theme="1"/>
        <rFont val="Calibri"/>
        <family val="2"/>
        <charset val="238"/>
        <scheme val="minor"/>
      </rPr>
      <t>t</t>
    </r>
  </si>
  <si>
    <r>
      <t>205</t>
    </r>
    <r>
      <rPr>
        <b/>
        <sz val="11"/>
        <color theme="1"/>
        <rFont val="Calibri"/>
        <family val="2"/>
        <charset val="238"/>
        <scheme val="minor"/>
      </rPr>
      <t>w</t>
    </r>
  </si>
  <si>
    <r>
      <t>209</t>
    </r>
    <r>
      <rPr>
        <b/>
        <sz val="11"/>
        <color theme="1"/>
        <rFont val="Calibri"/>
        <family val="2"/>
        <charset val="238"/>
        <scheme val="minor"/>
      </rPr>
      <t>v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k</t>
    </r>
  </si>
  <si>
    <r>
      <t>210</t>
    </r>
    <r>
      <rPr>
        <b/>
        <sz val="11"/>
        <color theme="1"/>
        <rFont val="Calibri"/>
        <family val="2"/>
        <charset val="238"/>
        <scheme val="minor"/>
      </rPr>
      <t>o</t>
    </r>
  </si>
  <si>
    <r>
      <t>OZANACZENIA:</t>
    </r>
    <r>
      <rPr>
        <b/>
        <sz val="12"/>
        <color theme="1"/>
        <rFont val="Calibri"/>
        <family val="2"/>
        <charset val="238"/>
        <scheme val="minor"/>
      </rPr>
      <t xml:space="preserve"> k</t>
    </r>
    <r>
      <rPr>
        <sz val="12"/>
        <color theme="1"/>
        <rFont val="Calibri"/>
        <family val="2"/>
        <charset val="238"/>
        <scheme val="minor"/>
      </rPr>
      <t xml:space="preserve"> - Kurs przez Kopernika Supermarket ; </t>
    </r>
    <r>
      <rPr>
        <b/>
        <sz val="12"/>
        <color theme="1"/>
        <rFont val="Calibri"/>
        <family val="2"/>
        <charset val="238"/>
        <scheme val="minor"/>
      </rPr>
      <t>p</t>
    </r>
    <r>
      <rPr>
        <sz val="12"/>
        <color theme="1"/>
        <rFont val="Calibri"/>
        <family val="2"/>
        <charset val="238"/>
        <scheme val="minor"/>
      </rPr>
      <t xml:space="preserve"> - kurs na trasie Oczyszczalnia - Sportowa - Dworzec ; </t>
    </r>
    <r>
      <rPr>
        <b/>
        <sz val="12"/>
        <color theme="1"/>
        <rFont val="Calibri"/>
        <family val="2"/>
        <charset val="238"/>
        <scheme val="minor"/>
      </rPr>
      <t>o</t>
    </r>
    <r>
      <rPr>
        <sz val="12"/>
        <color theme="1"/>
        <rFont val="Calibri"/>
        <family val="2"/>
        <charset val="238"/>
        <scheme val="minor"/>
      </rPr>
      <t xml:space="preserve"> - kursjako 2o do przystanku Oczyszczalnia przez Sportową ; </t>
    </r>
    <r>
      <rPr>
        <b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- kurs przez Sportową ; </t>
    </r>
    <r>
      <rPr>
        <b/>
        <sz val="12"/>
        <color theme="1"/>
        <rFont val="Calibri"/>
        <family val="2"/>
        <charset val="238"/>
        <scheme val="minor"/>
      </rPr>
      <t>v</t>
    </r>
    <r>
      <rPr>
        <sz val="12"/>
        <color theme="1"/>
        <rFont val="Calibri"/>
        <family val="2"/>
        <charset val="238"/>
        <scheme val="minor"/>
      </rPr>
      <t xml:space="preserve"> - kurs przez Wołuszewo na początku trasy (Dworzec - Wołuszewo - ...), </t>
    </r>
    <r>
      <rPr>
        <b/>
        <sz val="12"/>
        <color theme="1"/>
        <rFont val="Calibri"/>
        <family val="2"/>
        <charset val="238"/>
        <scheme val="minor"/>
      </rPr>
      <t>w</t>
    </r>
    <r>
      <rPr>
        <sz val="12"/>
        <color theme="1"/>
        <rFont val="Calibri"/>
        <family val="2"/>
        <charset val="238"/>
        <scheme val="minor"/>
      </rPr>
      <t xml:space="preserve"> - Kurs jako 2w przez Wołuszewno na końcu trasy (… - Wołuszewo - Dworzec)</t>
    </r>
  </si>
  <si>
    <t>202p</t>
  </si>
  <si>
    <t>203v,k</t>
  </si>
  <si>
    <t>204v</t>
  </si>
  <si>
    <t>205v</t>
  </si>
  <si>
    <t>206o</t>
  </si>
  <si>
    <t>207v,k</t>
  </si>
  <si>
    <t>208t</t>
  </si>
  <si>
    <t>209p</t>
  </si>
  <si>
    <t>210w</t>
  </si>
  <si>
    <t>211k,w</t>
  </si>
  <si>
    <t>212k,w</t>
  </si>
  <si>
    <t>213w</t>
  </si>
  <si>
    <t>214o</t>
  </si>
  <si>
    <t>216v,k</t>
  </si>
  <si>
    <t>217o</t>
  </si>
  <si>
    <t>205w</t>
  </si>
  <si>
    <t>209v,k</t>
  </si>
  <si>
    <t>210o</t>
  </si>
  <si>
    <t>Kurs/wariant</t>
  </si>
  <si>
    <t>Odjazd</t>
  </si>
  <si>
    <t>Przyjazd</t>
  </si>
  <si>
    <t>Km</t>
  </si>
  <si>
    <t>Postój</t>
  </si>
  <si>
    <r>
      <t>V</t>
    </r>
    <r>
      <rPr>
        <b/>
        <vertAlign val="subscript"/>
        <sz val="11"/>
        <color theme="1"/>
        <rFont val="Calibri"/>
        <family val="2"/>
        <charset val="238"/>
        <scheme val="minor"/>
      </rPr>
      <t>KOM.</t>
    </r>
  </si>
  <si>
    <r>
      <t>V</t>
    </r>
    <r>
      <rPr>
        <b/>
        <vertAlign val="subscript"/>
        <sz val="11"/>
        <color theme="1"/>
        <rFont val="Calibri"/>
        <family val="2"/>
        <charset val="238"/>
        <scheme val="minor"/>
      </rPr>
      <t>TECH.</t>
    </r>
  </si>
  <si>
    <t>Przerwa międzykursowa</t>
  </si>
  <si>
    <t>`</t>
  </si>
  <si>
    <t>Brygada 1 - robocze szkolne</t>
  </si>
  <si>
    <t>Czas pracy A:</t>
  </si>
  <si>
    <t>Czas pracy B:</t>
  </si>
  <si>
    <t>Czas przerw A:</t>
  </si>
  <si>
    <t>Czas przerw B:</t>
  </si>
  <si>
    <t>Praca przewozowa:</t>
  </si>
  <si>
    <t>Brygada 2 - robocze szkolne</t>
  </si>
  <si>
    <t>Czas przerw:</t>
  </si>
  <si>
    <t>Brygada 1 - robocze wakacje i ferie</t>
  </si>
  <si>
    <t>Brygada 1 - soboty wak./fer.</t>
  </si>
  <si>
    <r>
      <t xml:space="preserve">Organizator PTZ: </t>
    </r>
    <r>
      <rPr>
        <b/>
        <sz val="12"/>
        <color theme="1"/>
        <rFont val="Calibri"/>
        <family val="2"/>
        <charset val="238"/>
        <scheme val="minor"/>
      </rPr>
      <t>Gmina miejska Ciechocinek, ul. Kopernika 19, 87-720 Ciechocinek</t>
    </r>
  </si>
  <si>
    <t>Miesiąc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</si>
</sst>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h:mm;@"/>
    <numFmt numFmtId="166" formatCode="0.0"/>
    <numFmt numFmtId="167" formatCode="mmmm\ 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AE2DA"/>
        <bgColor indexed="64"/>
      </patternFill>
    </fill>
    <fill>
      <patternFill patternType="solid">
        <fgColor rgb="FFFF99FF"/>
        <bgColor indexed="64"/>
      </patternFill>
    </fill>
  </fills>
  <borders count="55">
    <border>
      <left/>
      <right/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164" fontId="0" fillId="0" borderId="28" xfId="0" applyNumberFormat="1" applyBorder="1" applyAlignment="1">
      <alignment horizontal="center" vertical="center"/>
    </xf>
    <xf numFmtId="20" fontId="0" fillId="0" borderId="28" xfId="0" applyNumberForma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20" fontId="0" fillId="0" borderId="25" xfId="0" applyNumberFormat="1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28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2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20" fontId="0" fillId="0" borderId="27" xfId="0" applyNumberFormat="1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30" xfId="0" applyFont="1" applyBorder="1" applyAlignment="1">
      <alignment horizontal="right" vertical="center"/>
    </xf>
    <xf numFmtId="43" fontId="0" fillId="0" borderId="30" xfId="1" applyFont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43" fontId="0" fillId="3" borderId="30" xfId="1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43" fontId="1" fillId="3" borderId="30" xfId="1" applyFont="1" applyFill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20" fontId="1" fillId="0" borderId="22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20" fontId="1" fillId="0" borderId="41" xfId="0" applyNumberFormat="1" applyFont="1" applyBorder="1" applyAlignment="1">
      <alignment horizontal="center" vertical="center"/>
    </xf>
    <xf numFmtId="20" fontId="1" fillId="0" borderId="42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20" fontId="1" fillId="0" borderId="21" xfId="0" applyNumberFormat="1" applyFont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0" fillId="0" borderId="20" xfId="0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6" fontId="1" fillId="0" borderId="22" xfId="0" applyNumberFormat="1" applyFont="1" applyBorder="1" applyAlignment="1">
      <alignment horizontal="center" vertical="center"/>
    </xf>
    <xf numFmtId="166" fontId="1" fillId="0" borderId="20" xfId="0" applyNumberFormat="1" applyFont="1" applyBorder="1" applyAlignment="1">
      <alignment horizontal="center" vertical="center"/>
    </xf>
    <xf numFmtId="166" fontId="1" fillId="0" borderId="23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 vertical="center"/>
    </xf>
    <xf numFmtId="166" fontId="1" fillId="0" borderId="21" xfId="0" applyNumberFormat="1" applyFont="1" applyBorder="1" applyAlignment="1">
      <alignment horizontal="center" vertical="center"/>
    </xf>
    <xf numFmtId="20" fontId="14" fillId="0" borderId="41" xfId="0" applyNumberFormat="1" applyFont="1" applyBorder="1" applyAlignment="1">
      <alignment horizontal="center" vertical="center"/>
    </xf>
    <xf numFmtId="20" fontId="14" fillId="0" borderId="42" xfId="0" applyNumberFormat="1" applyFont="1" applyBorder="1" applyAlignment="1">
      <alignment horizontal="center" vertical="center"/>
    </xf>
    <xf numFmtId="20" fontId="14" fillId="0" borderId="22" xfId="0" applyNumberFormat="1" applyFont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5" fontId="1" fillId="0" borderId="30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1" fillId="4" borderId="30" xfId="0" applyFont="1" applyFill="1" applyBorder="1" applyAlignment="1">
      <alignment horizontal="center" vertical="center"/>
    </xf>
    <xf numFmtId="165" fontId="0" fillId="4" borderId="30" xfId="0" applyNumberFormat="1" applyFill="1" applyBorder="1" applyAlignment="1">
      <alignment horizontal="center" vertical="center"/>
    </xf>
    <xf numFmtId="164" fontId="0" fillId="4" borderId="30" xfId="0" applyNumberFormat="1" applyFill="1" applyBorder="1" applyAlignment="1">
      <alignment horizontal="center" vertical="center"/>
    </xf>
    <xf numFmtId="166" fontId="0" fillId="4" borderId="30" xfId="0" applyNumberForma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165" fontId="0" fillId="5" borderId="30" xfId="0" applyNumberFormat="1" applyFill="1" applyBorder="1" applyAlignment="1">
      <alignment horizontal="center" vertical="center"/>
    </xf>
    <xf numFmtId="164" fontId="0" fillId="5" borderId="30" xfId="0" applyNumberFormat="1" applyFill="1" applyBorder="1" applyAlignment="1">
      <alignment horizontal="center" vertical="center"/>
    </xf>
    <xf numFmtId="166" fontId="0" fillId="5" borderId="30" xfId="0" applyNumberFormat="1" applyFill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0" fontId="0" fillId="0" borderId="53" xfId="0" applyBorder="1" applyAlignment="1">
      <alignment horizontal="right"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horizontal="right" vertical="center"/>
    </xf>
    <xf numFmtId="0" fontId="0" fillId="0" borderId="54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67" fontId="0" fillId="3" borderId="30" xfId="1" applyNumberFormat="1" applyFont="1" applyFill="1" applyBorder="1" applyAlignment="1">
      <alignment horizontal="left" vertical="center"/>
    </xf>
    <xf numFmtId="167" fontId="0" fillId="0" borderId="30" xfId="1" applyNumberFormat="1" applyFont="1" applyBorder="1" applyAlignment="1">
      <alignment horizontal="left" vertical="center"/>
    </xf>
    <xf numFmtId="167" fontId="4" fillId="3" borderId="30" xfId="1" applyNumberFormat="1" applyFont="1" applyFill="1" applyBorder="1" applyAlignment="1">
      <alignment horizontal="left" vertical="center"/>
    </xf>
    <xf numFmtId="43" fontId="4" fillId="3" borderId="30" xfId="1" applyFont="1" applyFill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0" fillId="0" borderId="43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1" fillId="0" borderId="34" xfId="0" applyFont="1" applyBorder="1" applyAlignment="1">
      <alignment horizontal="center" vertical="center" textRotation="90"/>
    </xf>
    <xf numFmtId="0" fontId="1" fillId="0" borderId="35" xfId="0" applyFont="1" applyBorder="1" applyAlignment="1">
      <alignment horizontal="center" vertical="center" textRotation="90"/>
    </xf>
    <xf numFmtId="0" fontId="1" fillId="0" borderId="36" xfId="0" applyFont="1" applyBorder="1" applyAlignment="1">
      <alignment horizontal="center" vertical="center" textRotation="90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3" fontId="1" fillId="6" borderId="30" xfId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8"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99FF"/>
      <color rgb="FFFAE2DA"/>
      <color rgb="FFFFCCFF"/>
      <color rgb="FFFDD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37</xdr:row>
      <xdr:rowOff>0</xdr:rowOff>
    </xdr:from>
    <xdr:to>
      <xdr:col>22</xdr:col>
      <xdr:colOff>342900</xdr:colOff>
      <xdr:row>80</xdr:row>
      <xdr:rowOff>83820</xdr:rowOff>
    </xdr:to>
    <xdr:pic>
      <xdr:nvPicPr>
        <xdr:cNvPr id="2" name="Obraz 5">
          <a:extLst>
            <a:ext uri="{FF2B5EF4-FFF2-40B4-BE49-F238E27FC236}">
              <a16:creationId xmlns:a16="http://schemas.microsoft.com/office/drawing/2014/main" id="{551B38F2-97CE-2D98-852B-399050C84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4680" y="7284720"/>
          <a:ext cx="12961620" cy="794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99060</xdr:colOff>
      <xdr:row>54</xdr:row>
      <xdr:rowOff>45720</xdr:rowOff>
    </xdr:from>
    <xdr:to>
      <xdr:col>13</xdr:col>
      <xdr:colOff>487680</xdr:colOff>
      <xdr:row>91</xdr:row>
      <xdr:rowOff>15240</xdr:rowOff>
    </xdr:to>
    <xdr:pic>
      <xdr:nvPicPr>
        <xdr:cNvPr id="2" name="Obraz 6">
          <a:extLst>
            <a:ext uri="{FF2B5EF4-FFF2-40B4-BE49-F238E27FC236}">
              <a16:creationId xmlns:a16="http://schemas.microsoft.com/office/drawing/2014/main" id="{5D0B306A-70BB-089F-17CD-F2DF93BAA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10439400"/>
          <a:ext cx="7703820" cy="6736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zegorz Janoska" id="{722BB835-AC16-4973-929E-80CBC8C142FF}" userId="S::grzegorz.janoska@arrivabus.pl::a108edac-5da1-4715-ae43-d7f92fc05118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0DE8EBE-A6F3-43F9-A37E-A799CCD5F5F3}" name="Tabela3" displayName="Tabela3" ref="A1:F61" totalsRowShown="0" headerRowDxfId="7" dataDxfId="6">
  <autoFilter ref="A1:F61" xr:uid="{E0DE8EBE-A6F3-43F9-A37E-A799CCD5F5F3}"/>
  <tableColumns count="6">
    <tableColumn id="9" xr3:uid="{01C44799-9AAA-4AB4-A96C-D6D6FDBD6FA0}" name="Lp." dataDxfId="5"/>
    <tableColumn id="1" xr3:uid="{34A816B8-FD43-4008-8BC8-8EDA9D253DDD}" name="Nr przystanku" dataDxfId="4"/>
    <tableColumn id="2" xr3:uid="{27B056ED-5293-4DF1-9602-2B4FA51B0428}" name="Nazwa przystanku" dataDxfId="3"/>
    <tableColumn id="3" xr3:uid="{7687B7F6-AC7A-4893-8AFF-FA08BBA3DFDA}" name="Ulica" dataDxfId="2"/>
    <tableColumn id="7" xr3:uid="{1CE59F84-7136-44DE-93AE-620698743B00}" name="Współrzędne przystanku" dataDxfId="1"/>
    <tableColumn id="8" xr3:uid="{C7ABC7C9-B4F7-47AE-AC03-C46C07AA04AF}" name="Lini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7" dT="2023-06-27T14:00:22.26" personId="{722BB835-AC16-4973-929E-80CBC8C142FF}" id="{448CBA9D-5630-4895-B0B2-9642066AC3DD}">
    <text>Przyjazd KPTS 6:03
Dowóz na 7:00 do pracy</text>
  </threadedComment>
  <threadedComment ref="L7" dT="2023-06-27T14:03:39.39" personId="{722BB835-AC16-4973-929E-80CBC8C142FF}" id="{E6D8FF22-2C69-4737-8AE1-78920D792CBC}">
    <text>Przyjazd Arriva 6:32, KTPS 6:38</text>
  </threadedComment>
  <threadedComment ref="M7" dT="2023-06-27T14:04:06.42" personId="{722BB835-AC16-4973-929E-80CBC8C142FF}" id="{BC7DF918-8BCB-4F50-BAF5-21F8712B8249}">
    <text>Przyjazd KPTS 7:32</text>
  </threadedComment>
  <threadedComment ref="N7" dT="2023-06-27T14:06:39.36" personId="{722BB835-AC16-4973-929E-80CBC8C142FF}" id="{8F535362-EF29-4BE5-BEF3-3F13833D5D9A}">
    <text>Arriva 8:12</text>
  </threadedComment>
  <threadedComment ref="O7" dT="2023-06-25T17:53:14.07" personId="{722BB835-AC16-4973-929E-80CBC8C142FF}" id="{91657D77-98F3-41E6-9B59-896263FAB20C}">
    <text>Przejazd KPT 9:42, Arriva 9:52</text>
  </threadedComment>
  <threadedComment ref="P7" dT="2023-06-25T17:59:24.33" personId="{722BB835-AC16-4973-929E-80CBC8C142FF}" id="{A419888D-D672-4354-BDAD-5D2DCFA527C1}">
    <text>11:43 KPTS, 11:52 Arriva</text>
  </threadedComment>
  <threadedComment ref="Q7" dT="2023-06-27T14:12:42.07" personId="{722BB835-AC16-4973-929E-80CBC8C142FF}" id="{92F418A9-8E3D-44A1-AFAF-0E16E52B4EE5}">
    <text>Dowóz pracowników na 14</text>
  </threadedComment>
  <threadedComment ref="R7" dT="2023-06-27T14:14:26.27" personId="{722BB835-AC16-4973-929E-80CBC8C142FF}" id="{4A73F74A-935C-439B-A90A-F307FBE77C44}">
    <text>Odbiór pracowników z 14:00</text>
  </threadedComment>
  <threadedComment ref="T7" dT="2023-06-25T09:10:12.97" personId="{722BB835-AC16-4973-929E-80CBC8C142FF}" id="{6C470050-E4CA-4617-AE94-4482B13AB948}">
    <text>Przyjazd KPTS 14:52, odbiór pracowników kończących o 15</text>
  </threadedComment>
  <threadedComment ref="AK7" dT="2023-06-27T15:29:36.51" personId="{722BB835-AC16-4973-929E-80CBC8C142FF}" id="{0EFDD3A8-EC29-48D2-845E-306137A2B590}">
    <text>6:32 KTPS</text>
  </threadedComment>
  <threadedComment ref="AL7" dT="2023-06-27T15:36:10.74" personId="{722BB835-AC16-4973-929E-80CBC8C142FF}" id="{CADA860C-9E0F-408C-9279-937CB0F7D091}">
    <text>8:55 KPTS</text>
  </threadedComment>
  <threadedComment ref="AP7" dT="2023-06-27T15:31:21.26" personId="{722BB835-AC16-4973-929E-80CBC8C142FF}" id="{B8E288DA-22AD-4A69-A8B4-206A5B2C1C64}">
    <text>KPTS 13:42</text>
  </threadedComment>
  <threadedComment ref="AS7" dT="2023-06-27T15:29:36.51" personId="{722BB835-AC16-4973-929E-80CBC8C142FF}" id="{13F342A0-AB16-4C64-B4F1-7351E72D2EE5}">
    <text>6:32 KTPS</text>
  </threadedComment>
  <threadedComment ref="AT7" dT="2023-06-27T15:36:10.74" personId="{722BB835-AC16-4973-929E-80CBC8C142FF}" id="{28321B07-D1E6-4AF0-99D9-2869F316CDF7}">
    <text>8:55 KPTS</text>
  </threadedComment>
  <threadedComment ref="AX7" dT="2023-06-27T15:31:21.26" personId="{722BB835-AC16-4973-929E-80CBC8C142FF}" id="{060B815D-CA67-4E5E-9574-6DB1C24F13F9}">
    <text>KPTS 13:42</text>
  </threadedComment>
  <threadedComment ref="BC7" dT="2023-06-27T15:36:10.74" personId="{722BB835-AC16-4973-929E-80CBC8C142FF}" id="{DB3B66C5-EA85-485B-8A26-A2233088B3C5}">
    <text>8:55 KPTS</text>
  </threadedComment>
  <threadedComment ref="BF7" dT="2023-06-27T15:31:21.26" personId="{722BB835-AC16-4973-929E-80CBC8C142FF}" id="{5FBF6CD7-8B98-46CD-BCB5-366F83AF0A16}">
    <text>KPTS 13:42</text>
  </threadedComment>
  <threadedComment ref="M15" dT="2023-06-27T13:58:18.78" personId="{722BB835-AC16-4973-929E-80CBC8C142FF}" id="{D3E864C3-E620-4012-9951-1E17C8EF6D0F}">
    <text>Szkoła 8:00</text>
  </threadedComment>
  <threadedComment ref="N15" dT="2023-06-27T13:58:34.59" personId="{722BB835-AC16-4973-929E-80CBC8C142FF}" id="{B9364D90-13A0-4307-BBAE-819EF9B4A1D4}">
    <text>Szkoła 8:55</text>
  </threadedComment>
  <threadedComment ref="Q15" dT="2023-06-27T14:11:09.93" personId="{722BB835-AC16-4973-929E-80CBC8C142FF}" id="{5AEF968F-9391-4972-B161-9AB304E99730}">
    <text>Szkoła 13:30</text>
  </threadedComment>
  <threadedComment ref="S15" dT="2023-06-27T14:14:39.33" personId="{722BB835-AC16-4973-929E-80CBC8C142FF}" id="{1F726ECF-F854-463C-A55E-2AA13A9BFDC7}">
    <text>Szkoła 14:30</text>
  </threadedComment>
  <threadedComment ref="L30" dT="2023-06-27T14:09:02.50" personId="{722BB835-AC16-4973-929E-80CBC8C142FF}" id="{1BC905CC-DD54-4897-8BE5-7A65AD025D65}">
    <text>7:35 KPTS</text>
  </threadedComment>
  <threadedComment ref="Q30" dT="2023-06-25T09:02:53.17" personId="{722BB835-AC16-4973-929E-80CBC8C142FF}" id="{32D93C86-E20B-44E5-AC04-6B83FFB60095}">
    <text>Arriva 14:02, Aleksandrów 14:12</text>
  </threadedComment>
  <threadedComment ref="T30" dT="2023-06-25T09:09:45.75" personId="{722BB835-AC16-4973-929E-80CBC8C142FF}" id="{14D4A501-E055-43CD-AE86-7F89911FC80F}">
    <text xml:space="preserve">KPTS 15:30, 15:32
</text>
  </threadedComment>
  <threadedComment ref="AP30" dT="2023-06-27T15:38:47.24" personId="{722BB835-AC16-4973-929E-80CBC8C142FF}" id="{F5D4FBFC-5704-4562-BA6B-41BFFA894F34}">
    <text>14:30 KTPS</text>
  </threadedComment>
  <threadedComment ref="AX30" dT="2023-06-27T15:38:47.24" personId="{722BB835-AC16-4973-929E-80CBC8C142FF}" id="{7C1E26E8-00C7-40FB-B27D-E8F5BE47F179}">
    <text>14:30 KTPS</text>
  </threadedComment>
  <threadedComment ref="BA30" dT="2023-06-27T15:40:11.47" personId="{722BB835-AC16-4973-929E-80CBC8C142FF}" id="{1C4585FF-C0B4-4901-A0AF-68C64246C047}">
    <text>18:01 KPTS</text>
  </threadedComment>
  <threadedComment ref="BF30" dT="2023-06-27T15:38:47.24" personId="{722BB835-AC16-4973-929E-80CBC8C142FF}" id="{3466E4EC-90A9-43F5-B1B1-F10E6ED6EC91}">
    <text>14:30 KTPS</text>
  </threadedComment>
  <threadedComment ref="BI30" dT="2023-06-27T15:40:11.47" personId="{722BB835-AC16-4973-929E-80CBC8C142FF}" id="{A9650D02-220A-4A75-8332-CC39111DE9F7}">
    <text>18:01 KPTS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W7" dT="2023-06-25T17:56:06.35" personId="{722BB835-AC16-4973-929E-80CBC8C142FF}" id="{862CAA20-90F3-4C7F-B32E-DC2779B04A8E}">
    <text>KPTS 10:45</text>
  </threadedComment>
  <threadedComment ref="S19" dT="2023-06-25T10:27:03.76" personId="{722BB835-AC16-4973-929E-80CBC8C142FF}" id="{098EFCD6-88AF-4A48-98F1-2E92E49B5262}">
    <text>Dowód LO, SP1 na 8:00</text>
  </threadedComment>
  <threadedComment ref="T19" dT="2023-06-25T10:28:00.81" personId="{722BB835-AC16-4973-929E-80CBC8C142FF}" id="{550E5DBD-F7CC-482E-A441-9190385B5859}">
    <text>Dowóz 8:55 LO, SP1</text>
  </threadedComment>
  <threadedComment ref="R21" dT="2023-06-25T10:13:22.40" personId="{722BB835-AC16-4973-929E-80CBC8C142FF}" id="{8983CAEA-0C1D-4B37-AC0A-A9E202E9CBD7}">
    <text>Dowóz na 7:00</text>
  </threadedComment>
  <threadedComment ref="AI21" dT="2023-06-25T10:13:22.40" personId="{722BB835-AC16-4973-929E-80CBC8C142FF}" id="{B55FD6C5-E24D-4A3E-9EFF-695BEE9C10C2}">
    <text>Dowóz na 7:00</text>
  </threadedComment>
  <threadedComment ref="Y46" dT="2023-06-25T17:11:20.20" personId="{722BB835-AC16-4973-929E-80CBC8C142FF}" id="{6774584E-B24F-4A5E-BD56-298565502A30}">
    <text>Możliwość przesiadki na linię nr 1 - 14:00  do Os.Związkowców, Zdrojowej
Przesiadka 14:00 KPTS 14:05 Arriva</text>
  </threadedComment>
  <threadedComment ref="Z46" dT="2023-06-25T17:11:36.76" personId="{722BB835-AC16-4973-929E-80CBC8C142FF}" id="{18061236-91AF-412B-94F8-44C89292CD9E}">
    <text>Możliwość przesiadki na linię nr 1 - 15:00  do Os.Związkowców, Zdrojowej
Przesiadka 15:00 KPTS 15:25 Arriva</text>
  </threadedComment>
  <threadedComment ref="AA46" dT="2023-06-25T17:47:35.71" personId="{722BB835-AC16-4973-929E-80CBC8C142FF}" id="{94B0AF24-1F59-4791-B4F1-B7A5D7C6A3D3}">
    <text>KPTS 16:10</text>
  </threadedComment>
  <threadedComment ref="AB46" dT="2023-06-25T17:47:54.62" personId="{722BB835-AC16-4973-929E-80CBC8C142FF}" id="{8E71ABE4-AFA1-4214-833C-49E3A7DD394A}">
    <text>Przesiadka 17:10 KPTS + Arriva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DD083-3B21-4CBD-9C0F-5917CC790EFA}">
  <sheetPr>
    <tabColor rgb="FFFF0000"/>
  </sheetPr>
  <dimension ref="A1:BI61"/>
  <sheetViews>
    <sheetView topLeftCell="A26" workbookViewId="0">
      <selection activeCell="D38" sqref="D38"/>
    </sheetView>
  </sheetViews>
  <sheetFormatPr defaultColWidth="9.109375" defaultRowHeight="14.4" x14ac:dyDescent="0.3"/>
  <cols>
    <col min="1" max="1" width="6.6640625" style="1" customWidth="1"/>
    <col min="2" max="2" width="28.6640625" style="1" customWidth="1"/>
    <col min="3" max="10" width="10.6640625" style="1" customWidth="1"/>
    <col min="11" max="24" width="9.109375" style="1"/>
    <col min="25" max="25" width="1.33203125" style="1" customWidth="1"/>
    <col min="26" max="35" width="9.109375" style="1"/>
    <col min="36" max="36" width="1.6640625" style="1" customWidth="1"/>
    <col min="37" max="43" width="9.109375" style="1"/>
    <col min="44" max="44" width="1.6640625" style="1" customWidth="1"/>
    <col min="45" max="53" width="9.109375" style="1"/>
    <col min="54" max="54" width="1.6640625" style="1" customWidth="1"/>
    <col min="55" max="61" width="0" style="1" hidden="1" customWidth="1"/>
    <col min="62" max="16384" width="9.109375" style="1"/>
  </cols>
  <sheetData>
    <row r="1" spans="1:61" ht="20.100000000000001" customHeight="1" x14ac:dyDescent="0.3">
      <c r="A1" s="56" t="s">
        <v>1</v>
      </c>
      <c r="B1" s="28">
        <v>1</v>
      </c>
      <c r="C1" s="3"/>
      <c r="D1" s="56" t="s">
        <v>2</v>
      </c>
      <c r="E1" s="57" t="s">
        <v>206</v>
      </c>
    </row>
    <row r="2" spans="1:61" ht="20.100000000000001" customHeight="1" x14ac:dyDescent="0.3">
      <c r="A2" s="56" t="s">
        <v>317</v>
      </c>
    </row>
    <row r="3" spans="1:61" ht="20.100000000000001" customHeight="1" thickBot="1" x14ac:dyDescent="0.35">
      <c r="A3" s="56" t="s">
        <v>7</v>
      </c>
    </row>
    <row r="4" spans="1:61" ht="20.100000000000001" customHeight="1" thickBot="1" x14ac:dyDescent="0.35">
      <c r="K4" s="133" t="s">
        <v>74</v>
      </c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5"/>
      <c r="Y4" s="54"/>
      <c r="Z4" s="133" t="s">
        <v>194</v>
      </c>
      <c r="AA4" s="134"/>
      <c r="AB4" s="134"/>
      <c r="AC4" s="134"/>
      <c r="AD4" s="134"/>
      <c r="AE4" s="134"/>
      <c r="AF4" s="134"/>
      <c r="AG4" s="134"/>
      <c r="AH4" s="134"/>
      <c r="AI4" s="135"/>
      <c r="AK4" s="133" t="s">
        <v>170</v>
      </c>
      <c r="AL4" s="134"/>
      <c r="AM4" s="134"/>
      <c r="AN4" s="134"/>
      <c r="AO4" s="134"/>
      <c r="AP4" s="134"/>
      <c r="AQ4" s="135"/>
      <c r="AS4" s="133" t="s">
        <v>168</v>
      </c>
      <c r="AT4" s="134"/>
      <c r="AU4" s="134"/>
      <c r="AV4" s="134"/>
      <c r="AW4" s="134"/>
      <c r="AX4" s="134"/>
      <c r="AY4" s="134"/>
      <c r="AZ4" s="134"/>
      <c r="BA4" s="135"/>
      <c r="BC4" s="133" t="s">
        <v>169</v>
      </c>
      <c r="BD4" s="134"/>
      <c r="BE4" s="134"/>
      <c r="BF4" s="134"/>
      <c r="BG4" s="134"/>
      <c r="BH4" s="134"/>
      <c r="BI4" s="135"/>
    </row>
    <row r="5" spans="1:61" x14ac:dyDescent="0.3">
      <c r="A5" s="136" t="s">
        <v>3</v>
      </c>
      <c r="B5" s="138" t="s">
        <v>4</v>
      </c>
      <c r="C5" s="140" t="s">
        <v>9</v>
      </c>
      <c r="D5" s="129" t="s">
        <v>8</v>
      </c>
      <c r="E5" s="129" t="s">
        <v>68</v>
      </c>
      <c r="F5" s="129" t="s">
        <v>146</v>
      </c>
      <c r="G5" s="129" t="s">
        <v>147</v>
      </c>
      <c r="H5" s="131" t="s">
        <v>5</v>
      </c>
      <c r="I5" s="131" t="s">
        <v>144</v>
      </c>
      <c r="J5" s="142" t="s">
        <v>145</v>
      </c>
      <c r="K5" s="6" t="s">
        <v>139</v>
      </c>
      <c r="L5" s="19">
        <v>102</v>
      </c>
      <c r="M5" s="19" t="s">
        <v>140</v>
      </c>
      <c r="N5" s="19" t="s">
        <v>141</v>
      </c>
      <c r="O5" s="19">
        <v>105</v>
      </c>
      <c r="P5" s="19">
        <v>106</v>
      </c>
      <c r="Q5" s="19" t="s">
        <v>142</v>
      </c>
      <c r="R5" s="43">
        <v>108</v>
      </c>
      <c r="S5" s="43" t="s">
        <v>143</v>
      </c>
      <c r="T5" s="43">
        <v>110</v>
      </c>
      <c r="U5" s="43">
        <v>111</v>
      </c>
      <c r="V5" s="46">
        <v>112</v>
      </c>
      <c r="W5" s="46">
        <v>113</v>
      </c>
      <c r="X5" s="44">
        <v>114</v>
      </c>
      <c r="Z5" s="6" t="s">
        <v>139</v>
      </c>
      <c r="AA5" s="43">
        <v>102</v>
      </c>
      <c r="AB5" s="43" t="s">
        <v>151</v>
      </c>
      <c r="AC5" s="43">
        <v>104</v>
      </c>
      <c r="AD5" s="43" t="s">
        <v>152</v>
      </c>
      <c r="AE5" s="43">
        <v>106</v>
      </c>
      <c r="AF5" s="43" t="s">
        <v>142</v>
      </c>
      <c r="AG5" s="46">
        <v>108</v>
      </c>
      <c r="AH5" s="46" t="s">
        <v>143</v>
      </c>
      <c r="AI5" s="44">
        <v>110</v>
      </c>
      <c r="AK5" s="6" t="s">
        <v>139</v>
      </c>
      <c r="AL5" s="43" t="s">
        <v>161</v>
      </c>
      <c r="AM5" s="43" t="s">
        <v>151</v>
      </c>
      <c r="AN5" s="43" t="s">
        <v>162</v>
      </c>
      <c r="AO5" s="43" t="s">
        <v>165</v>
      </c>
      <c r="AP5" s="43" t="s">
        <v>163</v>
      </c>
      <c r="AQ5" s="44" t="s">
        <v>166</v>
      </c>
      <c r="AS5" s="6" t="s">
        <v>139</v>
      </c>
      <c r="AT5" s="43" t="s">
        <v>161</v>
      </c>
      <c r="AU5" s="43" t="s">
        <v>151</v>
      </c>
      <c r="AV5" s="43" t="s">
        <v>162</v>
      </c>
      <c r="AW5" s="43" t="s">
        <v>165</v>
      </c>
      <c r="AX5" s="43" t="s">
        <v>163</v>
      </c>
      <c r="AY5" s="43" t="s">
        <v>166</v>
      </c>
      <c r="AZ5" s="43" t="s">
        <v>164</v>
      </c>
      <c r="BA5" s="44" t="s">
        <v>167</v>
      </c>
      <c r="BC5" s="6" t="s">
        <v>139</v>
      </c>
      <c r="BD5" s="43" t="s">
        <v>161</v>
      </c>
      <c r="BE5" s="43" t="s">
        <v>151</v>
      </c>
      <c r="BF5" s="43" t="s">
        <v>162</v>
      </c>
      <c r="BG5" s="43" t="s">
        <v>165</v>
      </c>
      <c r="BH5" s="43" t="s">
        <v>163</v>
      </c>
      <c r="BI5" s="44" t="s">
        <v>166</v>
      </c>
    </row>
    <row r="6" spans="1:61" ht="15" thickBot="1" x14ac:dyDescent="0.35">
      <c r="A6" s="137"/>
      <c r="B6" s="139"/>
      <c r="C6" s="141"/>
      <c r="D6" s="130"/>
      <c r="E6" s="130"/>
      <c r="F6" s="130"/>
      <c r="G6" s="130"/>
      <c r="H6" s="132"/>
      <c r="I6" s="132"/>
      <c r="J6" s="143"/>
      <c r="K6" s="10">
        <v>1</v>
      </c>
      <c r="L6" s="12">
        <v>1</v>
      </c>
      <c r="M6" s="12">
        <v>1</v>
      </c>
      <c r="N6" s="12">
        <v>1</v>
      </c>
      <c r="O6" s="12">
        <v>1</v>
      </c>
      <c r="P6" s="12">
        <v>1</v>
      </c>
      <c r="Q6" s="12">
        <v>1</v>
      </c>
      <c r="R6" s="12">
        <v>1</v>
      </c>
      <c r="S6" s="12">
        <v>1</v>
      </c>
      <c r="T6" s="12">
        <v>1</v>
      </c>
      <c r="U6" s="12">
        <v>1</v>
      </c>
      <c r="V6" s="11">
        <v>1</v>
      </c>
      <c r="W6" s="11">
        <v>1</v>
      </c>
      <c r="X6" s="45">
        <v>1</v>
      </c>
      <c r="Z6" s="10">
        <v>1</v>
      </c>
      <c r="AA6" s="12">
        <v>1</v>
      </c>
      <c r="AB6" s="12">
        <v>1</v>
      </c>
      <c r="AC6" s="12">
        <v>1</v>
      </c>
      <c r="AD6" s="12">
        <v>1</v>
      </c>
      <c r="AE6" s="12">
        <v>1</v>
      </c>
      <c r="AF6" s="12">
        <v>1</v>
      </c>
      <c r="AG6" s="11">
        <v>1</v>
      </c>
      <c r="AH6" s="11">
        <v>1</v>
      </c>
      <c r="AI6" s="45">
        <v>1</v>
      </c>
      <c r="AK6" s="10">
        <v>1</v>
      </c>
      <c r="AL6" s="12">
        <v>1</v>
      </c>
      <c r="AM6" s="12">
        <v>1</v>
      </c>
      <c r="AN6" s="12">
        <v>1</v>
      </c>
      <c r="AO6" s="12">
        <v>1</v>
      </c>
      <c r="AP6" s="12">
        <v>1</v>
      </c>
      <c r="AQ6" s="45">
        <v>1</v>
      </c>
      <c r="AS6" s="10">
        <v>1</v>
      </c>
      <c r="AT6" s="12">
        <v>1</v>
      </c>
      <c r="AU6" s="12">
        <v>1</v>
      </c>
      <c r="AV6" s="12">
        <v>1</v>
      </c>
      <c r="AW6" s="12">
        <v>1</v>
      </c>
      <c r="AX6" s="12">
        <v>1</v>
      </c>
      <c r="AY6" s="12">
        <v>1</v>
      </c>
      <c r="AZ6" s="12">
        <v>1</v>
      </c>
      <c r="BA6" s="45">
        <v>1</v>
      </c>
      <c r="BC6" s="10">
        <v>1</v>
      </c>
      <c r="BD6" s="12">
        <v>1</v>
      </c>
      <c r="BE6" s="12">
        <v>1</v>
      </c>
      <c r="BF6" s="12">
        <v>1</v>
      </c>
      <c r="BG6" s="12">
        <v>1</v>
      </c>
      <c r="BH6" s="12">
        <v>1</v>
      </c>
      <c r="BI6" s="45">
        <v>1</v>
      </c>
    </row>
    <row r="7" spans="1:61" x14ac:dyDescent="0.3">
      <c r="A7" s="6">
        <v>1</v>
      </c>
      <c r="B7" s="13" t="s">
        <v>6</v>
      </c>
      <c r="C7" s="6" t="s">
        <v>10</v>
      </c>
      <c r="D7" s="14"/>
      <c r="E7" s="14">
        <v>0</v>
      </c>
      <c r="F7" s="14">
        <v>0</v>
      </c>
      <c r="G7" s="14">
        <v>0</v>
      </c>
      <c r="H7" s="17"/>
      <c r="I7" s="32"/>
      <c r="J7" s="32"/>
      <c r="K7" s="35">
        <v>0.25555555555555559</v>
      </c>
      <c r="L7" s="29">
        <v>0.29305555555555557</v>
      </c>
      <c r="M7" s="29">
        <v>0.31597222222222221</v>
      </c>
      <c r="N7" s="29">
        <v>0.35416666666666669</v>
      </c>
      <c r="O7" s="29">
        <v>0.41319444444444442</v>
      </c>
      <c r="P7" s="29">
        <v>0.49652777777777773</v>
      </c>
      <c r="Q7" s="29">
        <v>0.56041666666666667</v>
      </c>
      <c r="R7" s="29">
        <v>0.58333333333333337</v>
      </c>
      <c r="S7" s="29">
        <v>0.6020833333333333</v>
      </c>
      <c r="T7" s="29">
        <v>0.625</v>
      </c>
      <c r="U7" s="29">
        <v>0.65972222222222221</v>
      </c>
      <c r="V7" s="47">
        <v>0.69791666666666663</v>
      </c>
      <c r="W7" s="47">
        <v>0.74305555555555547</v>
      </c>
      <c r="X7" s="39">
        <v>0.79861111111111116</v>
      </c>
      <c r="Z7" s="35">
        <v>0.25555555555555559</v>
      </c>
      <c r="AA7" s="29">
        <v>0.31597222222222221</v>
      </c>
      <c r="AB7" s="29">
        <v>0.37847222222222227</v>
      </c>
      <c r="AC7" s="29">
        <v>0.4201388888888889</v>
      </c>
      <c r="AD7" s="29">
        <v>0.50347222222222221</v>
      </c>
      <c r="AE7" s="29">
        <v>0.58333333333333337</v>
      </c>
      <c r="AF7" s="29">
        <v>0.63194444444444442</v>
      </c>
      <c r="AG7" s="47">
        <v>0.69097222222222221</v>
      </c>
      <c r="AH7" s="47">
        <v>0.74305555555555547</v>
      </c>
      <c r="AI7" s="39">
        <v>0.79861111111111116</v>
      </c>
      <c r="AK7" s="35">
        <v>0.27499999999999997</v>
      </c>
      <c r="AL7" s="29">
        <v>0.375</v>
      </c>
      <c r="AM7" s="29">
        <v>0.41666666666666669</v>
      </c>
      <c r="AN7" s="29">
        <v>0.45833333333333331</v>
      </c>
      <c r="AO7" s="29">
        <v>0.5</v>
      </c>
      <c r="AP7" s="29">
        <v>0.57291666666666663</v>
      </c>
      <c r="AQ7" s="39">
        <v>0.625</v>
      </c>
      <c r="AS7" s="35">
        <v>0.27499999999999997</v>
      </c>
      <c r="AT7" s="29">
        <v>0.375</v>
      </c>
      <c r="AU7" s="29">
        <v>0.41666666666666669</v>
      </c>
      <c r="AV7" s="29">
        <v>0.45833333333333331</v>
      </c>
      <c r="AW7" s="29">
        <v>0.5</v>
      </c>
      <c r="AX7" s="29">
        <v>0.57291666666666663</v>
      </c>
      <c r="AY7" s="29">
        <v>0.625</v>
      </c>
      <c r="AZ7" s="29">
        <v>0.67708333333333337</v>
      </c>
      <c r="BA7" s="39">
        <v>0.72569444444444453</v>
      </c>
      <c r="BC7" s="35">
        <v>0.375</v>
      </c>
      <c r="BD7" s="29">
        <v>0.4375</v>
      </c>
      <c r="BE7" s="29">
        <v>0.5</v>
      </c>
      <c r="BF7" s="29">
        <v>0.57291666666666663</v>
      </c>
      <c r="BG7" s="29">
        <v>0.625</v>
      </c>
      <c r="BH7" s="29">
        <v>0.67708333333333337</v>
      </c>
      <c r="BI7" s="39">
        <v>0.72569444444444453</v>
      </c>
    </row>
    <row r="8" spans="1:61" x14ac:dyDescent="0.3">
      <c r="A8" s="4">
        <v>2</v>
      </c>
      <c r="B8" s="7" t="s">
        <v>55</v>
      </c>
      <c r="C8" s="4" t="s">
        <v>10</v>
      </c>
      <c r="D8" s="5">
        <v>0.62</v>
      </c>
      <c r="E8" s="5">
        <f>E7+D8</f>
        <v>0.62</v>
      </c>
      <c r="F8" s="5">
        <f>F7+D8</f>
        <v>0.62</v>
      </c>
      <c r="G8" s="5">
        <f>G7+D8</f>
        <v>0.62</v>
      </c>
      <c r="H8" s="16">
        <v>1.3888888888888889E-3</v>
      </c>
      <c r="I8" s="33">
        <v>1.3888888888888889E-3</v>
      </c>
      <c r="J8" s="33">
        <v>1.3888888888888889E-3</v>
      </c>
      <c r="K8" s="36">
        <f>K7+I8</f>
        <v>0.25694444444444448</v>
      </c>
      <c r="L8" s="30">
        <f>L7+H8</f>
        <v>0.29444444444444445</v>
      </c>
      <c r="M8" s="30">
        <f>M7+J8</f>
        <v>0.31736111111111109</v>
      </c>
      <c r="N8" s="30">
        <f>N7+J8</f>
        <v>0.35555555555555557</v>
      </c>
      <c r="O8" s="30">
        <f>O7+H8</f>
        <v>0.4145833333333333</v>
      </c>
      <c r="P8" s="30">
        <f>P7+H8</f>
        <v>0.49791666666666662</v>
      </c>
      <c r="Q8" s="30">
        <f>Q7+J8</f>
        <v>0.56180555555555556</v>
      </c>
      <c r="R8" s="30">
        <f>R7+H8</f>
        <v>0.58472222222222225</v>
      </c>
      <c r="S8" s="30">
        <f t="shared" ref="S8" si="0">S7+J8</f>
        <v>0.60347222222222219</v>
      </c>
      <c r="T8" s="30">
        <f>T7+H8</f>
        <v>0.62638888888888888</v>
      </c>
      <c r="U8" s="30">
        <f>U7+H8</f>
        <v>0.66111111111111109</v>
      </c>
      <c r="V8" s="48">
        <f>V7+H8</f>
        <v>0.69930555555555551</v>
      </c>
      <c r="W8" s="48">
        <f>W7+H8</f>
        <v>0.74444444444444435</v>
      </c>
      <c r="X8" s="40">
        <f>X7+H8</f>
        <v>0.8</v>
      </c>
      <c r="Z8" s="36">
        <f>Z7+I8</f>
        <v>0.25694444444444448</v>
      </c>
      <c r="AA8" s="30">
        <f>AA7+H8</f>
        <v>0.31736111111111109</v>
      </c>
      <c r="AB8" s="30">
        <f>AB7+I8</f>
        <v>0.37986111111111115</v>
      </c>
      <c r="AC8" s="30">
        <f>AC7+H8</f>
        <v>0.42152777777777778</v>
      </c>
      <c r="AD8" s="30">
        <f>AD7+J8</f>
        <v>0.50486111111111109</v>
      </c>
      <c r="AE8" s="30">
        <f>AE7+H8</f>
        <v>0.58472222222222225</v>
      </c>
      <c r="AF8" s="30">
        <f>AF7+J8</f>
        <v>0.6333333333333333</v>
      </c>
      <c r="AG8" s="48">
        <f>AG7+H8</f>
        <v>0.69236111111111109</v>
      </c>
      <c r="AH8" s="48">
        <f>AH7+J8</f>
        <v>0.74444444444444435</v>
      </c>
      <c r="AI8" s="40">
        <f>AI7+H8</f>
        <v>0.8</v>
      </c>
      <c r="AK8" s="36">
        <f>AK7+I8</f>
        <v>0.27638888888888885</v>
      </c>
      <c r="AL8" s="30">
        <f>AL7+I8</f>
        <v>0.37638888888888888</v>
      </c>
      <c r="AM8" s="30">
        <f>AM7+I8</f>
        <v>0.41805555555555557</v>
      </c>
      <c r="AN8" s="30">
        <f>AN7+I8</f>
        <v>0.4597222222222222</v>
      </c>
      <c r="AO8" s="30">
        <f>AO7+I8</f>
        <v>0.50138888888888888</v>
      </c>
      <c r="AP8" s="30">
        <f>AP7+I8</f>
        <v>0.57430555555555551</v>
      </c>
      <c r="AQ8" s="40">
        <f>AQ7+I8</f>
        <v>0.62638888888888888</v>
      </c>
      <c r="AS8" s="36">
        <f>AS7+I8</f>
        <v>0.27638888888888885</v>
      </c>
      <c r="AT8" s="30">
        <f>AT7+I8</f>
        <v>0.37638888888888888</v>
      </c>
      <c r="AU8" s="30">
        <f>AU7+I8</f>
        <v>0.41805555555555557</v>
      </c>
      <c r="AV8" s="30">
        <f>AV7+I8</f>
        <v>0.4597222222222222</v>
      </c>
      <c r="AW8" s="30">
        <f>AW7+I8</f>
        <v>0.50138888888888888</v>
      </c>
      <c r="AX8" s="30">
        <f>AX7+I8</f>
        <v>0.57430555555555551</v>
      </c>
      <c r="AY8" s="30">
        <f>AY7+I8</f>
        <v>0.62638888888888888</v>
      </c>
      <c r="AZ8" s="30">
        <f>AZ7+I8</f>
        <v>0.67847222222222225</v>
      </c>
      <c r="BA8" s="40">
        <f>BA7+I8</f>
        <v>0.72708333333333341</v>
      </c>
      <c r="BC8" s="36">
        <f>BC7+I8</f>
        <v>0.37638888888888888</v>
      </c>
      <c r="BD8" s="30">
        <f>BD7+I8</f>
        <v>0.43888888888888888</v>
      </c>
      <c r="BE8" s="30">
        <f>BE7+I8</f>
        <v>0.50138888888888888</v>
      </c>
      <c r="BF8" s="30">
        <f>BF7+I8</f>
        <v>0.57430555555555551</v>
      </c>
      <c r="BG8" s="30">
        <f>BG7+I8</f>
        <v>0.62638888888888888</v>
      </c>
      <c r="BH8" s="30">
        <f>BH7+I8</f>
        <v>0.67847222222222225</v>
      </c>
      <c r="BI8" s="40">
        <f>BI7+I8</f>
        <v>0.72708333333333341</v>
      </c>
    </row>
    <row r="9" spans="1:61" x14ac:dyDescent="0.3">
      <c r="A9" s="4">
        <v>3</v>
      </c>
      <c r="B9" s="7" t="s">
        <v>49</v>
      </c>
      <c r="C9" s="4" t="s">
        <v>10</v>
      </c>
      <c r="D9" s="5">
        <v>0.3</v>
      </c>
      <c r="E9" s="5">
        <f t="shared" ref="E9:E12" si="1">E8+D9</f>
        <v>0.91999999999999993</v>
      </c>
      <c r="F9" s="5">
        <f t="shared" ref="F9:F12" si="2">F8+D9</f>
        <v>0.91999999999999993</v>
      </c>
      <c r="G9" s="5">
        <f t="shared" ref="G9:G12" si="3">G8+D9</f>
        <v>0.91999999999999993</v>
      </c>
      <c r="H9" s="16">
        <v>6.9444444444444447E-4</v>
      </c>
      <c r="I9" s="33">
        <v>6.9444444444444447E-4</v>
      </c>
      <c r="J9" s="33">
        <v>6.9444444444444447E-4</v>
      </c>
      <c r="K9" s="36">
        <f t="shared" ref="K9:K20" si="4">K8+I9</f>
        <v>0.25763888888888892</v>
      </c>
      <c r="L9" s="30">
        <f>L8+H9</f>
        <v>0.2951388888888889</v>
      </c>
      <c r="M9" s="30">
        <f t="shared" ref="M9:M20" si="5">M8+J9</f>
        <v>0.31805555555555554</v>
      </c>
      <c r="N9" s="30">
        <f t="shared" ref="N9:N20" si="6">N8+J9</f>
        <v>0.35625000000000001</v>
      </c>
      <c r="O9" s="30">
        <f t="shared" ref="O9:O20" si="7">O8+H9</f>
        <v>0.41527777777777775</v>
      </c>
      <c r="P9" s="30">
        <f t="shared" ref="P9:P20" si="8">P8+H9</f>
        <v>0.49861111111111106</v>
      </c>
      <c r="Q9" s="30">
        <f t="shared" ref="Q9:Q20" si="9">Q8+J9</f>
        <v>0.5625</v>
      </c>
      <c r="R9" s="30">
        <f t="shared" ref="R9:R20" si="10">R8+H9</f>
        <v>0.5854166666666667</v>
      </c>
      <c r="S9" s="30">
        <f t="shared" ref="S9:S20" si="11">S8+J9</f>
        <v>0.60416666666666663</v>
      </c>
      <c r="T9" s="30">
        <f t="shared" ref="T9:T20" si="12">T8+H9</f>
        <v>0.62708333333333333</v>
      </c>
      <c r="U9" s="30">
        <f t="shared" ref="U9:U20" si="13">U8+H9</f>
        <v>0.66180555555555554</v>
      </c>
      <c r="V9" s="48">
        <f t="shared" ref="V9:V20" si="14">V8+H9</f>
        <v>0.7</v>
      </c>
      <c r="W9" s="48">
        <f t="shared" ref="W9:W20" si="15">W8+H9</f>
        <v>0.7451388888888888</v>
      </c>
      <c r="X9" s="40">
        <f t="shared" ref="X9:X20" si="16">X8+H9</f>
        <v>0.80069444444444449</v>
      </c>
      <c r="Z9" s="36">
        <f t="shared" ref="Z9:Z20" si="17">Z8+I9</f>
        <v>0.25763888888888892</v>
      </c>
      <c r="AA9" s="30">
        <f t="shared" ref="AA9:AA20" si="18">AA8+H9</f>
        <v>0.31805555555555554</v>
      </c>
      <c r="AB9" s="30">
        <f t="shared" ref="AB9:AB20" si="19">AB8+I9</f>
        <v>0.38055555555555559</v>
      </c>
      <c r="AC9" s="30">
        <f t="shared" ref="AC9:AC20" si="20">AC8+H9</f>
        <v>0.42222222222222222</v>
      </c>
      <c r="AD9" s="30">
        <f t="shared" ref="AD9:AD20" si="21">AD8+J9</f>
        <v>0.50555555555555554</v>
      </c>
      <c r="AE9" s="30">
        <f t="shared" ref="AE9:AE20" si="22">AE8+H9</f>
        <v>0.5854166666666667</v>
      </c>
      <c r="AF9" s="30">
        <f t="shared" ref="AF9:AF20" si="23">AF8+J9</f>
        <v>0.63402777777777775</v>
      </c>
      <c r="AG9" s="48">
        <f t="shared" ref="AG9:AG20" si="24">AG8+H9</f>
        <v>0.69305555555555554</v>
      </c>
      <c r="AH9" s="48">
        <f t="shared" ref="AH9:AH20" si="25">AH8+J9</f>
        <v>0.7451388888888888</v>
      </c>
      <c r="AI9" s="40">
        <f t="shared" ref="AI9:AI20" si="26">AI8+H9</f>
        <v>0.80069444444444449</v>
      </c>
      <c r="AK9" s="36">
        <f t="shared" ref="AK9:AK20" si="27">AK8+I9</f>
        <v>0.27708333333333329</v>
      </c>
      <c r="AL9" s="30">
        <f t="shared" ref="AL9:AL20" si="28">AL8+I9</f>
        <v>0.37708333333333333</v>
      </c>
      <c r="AM9" s="30">
        <f t="shared" ref="AM9:AM20" si="29">AM8+I9</f>
        <v>0.41875000000000001</v>
      </c>
      <c r="AN9" s="30">
        <f t="shared" ref="AN9:AN20" si="30">AN8+I9</f>
        <v>0.46041666666666664</v>
      </c>
      <c r="AO9" s="30">
        <f t="shared" ref="AO9:AO20" si="31">AO8+I9</f>
        <v>0.50208333333333333</v>
      </c>
      <c r="AP9" s="30">
        <f t="shared" ref="AP9:AP20" si="32">AP8+I9</f>
        <v>0.57499999999999996</v>
      </c>
      <c r="AQ9" s="40">
        <f t="shared" ref="AQ9:AQ20" si="33">AQ8+I9</f>
        <v>0.62708333333333333</v>
      </c>
      <c r="AS9" s="36">
        <f t="shared" ref="AS9:AS20" si="34">AS8+I9</f>
        <v>0.27708333333333329</v>
      </c>
      <c r="AT9" s="30">
        <f t="shared" ref="AT9:AT20" si="35">AT8+I9</f>
        <v>0.37708333333333333</v>
      </c>
      <c r="AU9" s="30">
        <f t="shared" ref="AU9:AU20" si="36">AU8+I9</f>
        <v>0.41875000000000001</v>
      </c>
      <c r="AV9" s="30">
        <f t="shared" ref="AV9:AV20" si="37">AV8+I9</f>
        <v>0.46041666666666664</v>
      </c>
      <c r="AW9" s="30">
        <f>AW8+I9</f>
        <v>0.50208333333333333</v>
      </c>
      <c r="AX9" s="30">
        <f>AX8+I9</f>
        <v>0.57499999999999996</v>
      </c>
      <c r="AY9" s="30">
        <f>AY8+I9</f>
        <v>0.62708333333333333</v>
      </c>
      <c r="AZ9" s="30">
        <f>AZ8+I9</f>
        <v>0.6791666666666667</v>
      </c>
      <c r="BA9" s="40">
        <f>BA8+I9</f>
        <v>0.72777777777777786</v>
      </c>
      <c r="BC9" s="36">
        <f>BC8+I9</f>
        <v>0.37708333333333333</v>
      </c>
      <c r="BD9" s="30">
        <f>BD8+I9</f>
        <v>0.43958333333333333</v>
      </c>
      <c r="BE9" s="30">
        <f>BE8+I9</f>
        <v>0.50208333333333333</v>
      </c>
      <c r="BF9" s="30">
        <f>BF8+I9</f>
        <v>0.57499999999999996</v>
      </c>
      <c r="BG9" s="30">
        <f>BG8+I9</f>
        <v>0.62708333333333333</v>
      </c>
      <c r="BH9" s="30">
        <f>BH8+I9</f>
        <v>0.6791666666666667</v>
      </c>
      <c r="BI9" s="40">
        <f>BI8+I9</f>
        <v>0.72777777777777786</v>
      </c>
    </row>
    <row r="10" spans="1:61" x14ac:dyDescent="0.3">
      <c r="A10" s="4">
        <v>4</v>
      </c>
      <c r="B10" s="7" t="s">
        <v>48</v>
      </c>
      <c r="C10" s="4" t="s">
        <v>10</v>
      </c>
      <c r="D10" s="5">
        <v>0.9</v>
      </c>
      <c r="E10" s="5">
        <f t="shared" si="1"/>
        <v>1.8199999999999998</v>
      </c>
      <c r="F10" s="5">
        <f t="shared" si="2"/>
        <v>1.8199999999999998</v>
      </c>
      <c r="G10" s="5">
        <f t="shared" si="3"/>
        <v>1.8199999999999998</v>
      </c>
      <c r="H10" s="16">
        <v>6.9444444444444447E-4</v>
      </c>
      <c r="I10" s="33">
        <v>6.9444444444444447E-4</v>
      </c>
      <c r="J10" s="33">
        <v>6.9444444444444447E-4</v>
      </c>
      <c r="K10" s="36">
        <f t="shared" si="4"/>
        <v>0.25833333333333336</v>
      </c>
      <c r="L10" s="30">
        <f>L9+H10</f>
        <v>0.29583333333333334</v>
      </c>
      <c r="M10" s="30">
        <f t="shared" si="5"/>
        <v>0.31874999999999998</v>
      </c>
      <c r="N10" s="30">
        <f t="shared" si="6"/>
        <v>0.35694444444444445</v>
      </c>
      <c r="O10" s="30">
        <f t="shared" si="7"/>
        <v>0.41597222222222219</v>
      </c>
      <c r="P10" s="30">
        <f t="shared" si="8"/>
        <v>0.4993055555555555</v>
      </c>
      <c r="Q10" s="30">
        <f t="shared" si="9"/>
        <v>0.56319444444444444</v>
      </c>
      <c r="R10" s="30">
        <f t="shared" si="10"/>
        <v>0.58611111111111114</v>
      </c>
      <c r="S10" s="30">
        <f t="shared" si="11"/>
        <v>0.60486111111111107</v>
      </c>
      <c r="T10" s="30">
        <f t="shared" si="12"/>
        <v>0.62777777777777777</v>
      </c>
      <c r="U10" s="30">
        <f t="shared" si="13"/>
        <v>0.66249999999999998</v>
      </c>
      <c r="V10" s="48">
        <f t="shared" si="14"/>
        <v>0.7006944444444444</v>
      </c>
      <c r="W10" s="48">
        <f t="shared" si="15"/>
        <v>0.74583333333333324</v>
      </c>
      <c r="X10" s="40">
        <f t="shared" si="16"/>
        <v>0.80138888888888893</v>
      </c>
      <c r="Z10" s="36">
        <f t="shared" si="17"/>
        <v>0.25833333333333336</v>
      </c>
      <c r="AA10" s="30">
        <f t="shared" si="18"/>
        <v>0.31874999999999998</v>
      </c>
      <c r="AB10" s="30">
        <f t="shared" si="19"/>
        <v>0.38125000000000003</v>
      </c>
      <c r="AC10" s="30">
        <f t="shared" si="20"/>
        <v>0.42291666666666666</v>
      </c>
      <c r="AD10" s="30">
        <f t="shared" si="21"/>
        <v>0.50624999999999998</v>
      </c>
      <c r="AE10" s="30">
        <f t="shared" si="22"/>
        <v>0.58611111111111114</v>
      </c>
      <c r="AF10" s="30">
        <f t="shared" si="23"/>
        <v>0.63472222222222219</v>
      </c>
      <c r="AG10" s="48">
        <f t="shared" si="24"/>
        <v>0.69374999999999998</v>
      </c>
      <c r="AH10" s="48">
        <f t="shared" si="25"/>
        <v>0.74583333333333324</v>
      </c>
      <c r="AI10" s="40">
        <f t="shared" si="26"/>
        <v>0.80138888888888893</v>
      </c>
      <c r="AK10" s="36">
        <f t="shared" si="27"/>
        <v>0.27777777777777773</v>
      </c>
      <c r="AL10" s="30">
        <f t="shared" si="28"/>
        <v>0.37777777777777777</v>
      </c>
      <c r="AM10" s="30">
        <f t="shared" si="29"/>
        <v>0.41944444444444445</v>
      </c>
      <c r="AN10" s="30">
        <f t="shared" si="30"/>
        <v>0.46111111111111108</v>
      </c>
      <c r="AO10" s="30">
        <f t="shared" si="31"/>
        <v>0.50277777777777777</v>
      </c>
      <c r="AP10" s="30">
        <f t="shared" si="32"/>
        <v>0.5756944444444444</v>
      </c>
      <c r="AQ10" s="40">
        <f t="shared" si="33"/>
        <v>0.62777777777777777</v>
      </c>
      <c r="AS10" s="36">
        <f t="shared" si="34"/>
        <v>0.27777777777777773</v>
      </c>
      <c r="AT10" s="30">
        <f t="shared" si="35"/>
        <v>0.37777777777777777</v>
      </c>
      <c r="AU10" s="30">
        <f t="shared" si="36"/>
        <v>0.41944444444444445</v>
      </c>
      <c r="AV10" s="30">
        <f t="shared" si="37"/>
        <v>0.46111111111111108</v>
      </c>
      <c r="AW10" s="30">
        <f>AW9+I10</f>
        <v>0.50277777777777777</v>
      </c>
      <c r="AX10" s="30">
        <f>AX9+I10</f>
        <v>0.5756944444444444</v>
      </c>
      <c r="AY10" s="30">
        <f>AY9+I10</f>
        <v>0.62777777777777777</v>
      </c>
      <c r="AZ10" s="30">
        <f>AZ9+I10</f>
        <v>0.67986111111111114</v>
      </c>
      <c r="BA10" s="40">
        <f>BA9+I10</f>
        <v>0.7284722222222223</v>
      </c>
      <c r="BC10" s="36">
        <f>BC9+I10</f>
        <v>0.37777777777777777</v>
      </c>
      <c r="BD10" s="30">
        <f>BD9+I10</f>
        <v>0.44027777777777777</v>
      </c>
      <c r="BE10" s="30">
        <f>BE9+I10</f>
        <v>0.50277777777777777</v>
      </c>
      <c r="BF10" s="30">
        <f>BF9+I10</f>
        <v>0.5756944444444444</v>
      </c>
      <c r="BG10" s="30">
        <f>BG9+I10</f>
        <v>0.62777777777777777</v>
      </c>
      <c r="BH10" s="30">
        <f>BH9+I10</f>
        <v>0.67986111111111114</v>
      </c>
      <c r="BI10" s="40">
        <f>BI9+I10</f>
        <v>0.7284722222222223</v>
      </c>
    </row>
    <row r="11" spans="1:61" x14ac:dyDescent="0.3">
      <c r="A11" s="4">
        <v>5</v>
      </c>
      <c r="B11" s="7" t="s">
        <v>46</v>
      </c>
      <c r="C11" s="4" t="s">
        <v>10</v>
      </c>
      <c r="D11" s="5">
        <v>0.99</v>
      </c>
      <c r="E11" s="5">
        <f t="shared" si="1"/>
        <v>2.8099999999999996</v>
      </c>
      <c r="F11" s="5">
        <f t="shared" si="2"/>
        <v>2.8099999999999996</v>
      </c>
      <c r="G11" s="5">
        <f t="shared" si="3"/>
        <v>2.8099999999999996</v>
      </c>
      <c r="H11" s="16">
        <v>1.3888888888888889E-3</v>
      </c>
      <c r="I11" s="33">
        <v>1.3888888888888889E-3</v>
      </c>
      <c r="J11" s="33">
        <v>1.3888888888888889E-3</v>
      </c>
      <c r="K11" s="36">
        <f t="shared" si="4"/>
        <v>0.25972222222222224</v>
      </c>
      <c r="L11" s="30">
        <f t="shared" ref="L11:L20" si="38">L10+H11</f>
        <v>0.29722222222222222</v>
      </c>
      <c r="M11" s="30">
        <f t="shared" si="5"/>
        <v>0.32013888888888886</v>
      </c>
      <c r="N11" s="30">
        <f t="shared" si="6"/>
        <v>0.35833333333333334</v>
      </c>
      <c r="O11" s="30">
        <f t="shared" si="7"/>
        <v>0.41736111111111107</v>
      </c>
      <c r="P11" s="30">
        <f t="shared" si="8"/>
        <v>0.50069444444444444</v>
      </c>
      <c r="Q11" s="30">
        <f t="shared" si="9"/>
        <v>0.56458333333333333</v>
      </c>
      <c r="R11" s="30">
        <f t="shared" si="10"/>
        <v>0.58750000000000002</v>
      </c>
      <c r="S11" s="30">
        <f t="shared" si="11"/>
        <v>0.60624999999999996</v>
      </c>
      <c r="T11" s="30">
        <f t="shared" si="12"/>
        <v>0.62916666666666665</v>
      </c>
      <c r="U11" s="30">
        <f t="shared" si="13"/>
        <v>0.66388888888888886</v>
      </c>
      <c r="V11" s="48">
        <f t="shared" si="14"/>
        <v>0.70208333333333328</v>
      </c>
      <c r="W11" s="48">
        <f t="shared" si="15"/>
        <v>0.74722222222222212</v>
      </c>
      <c r="X11" s="40">
        <f t="shared" si="16"/>
        <v>0.80277777777777781</v>
      </c>
      <c r="Z11" s="36">
        <f t="shared" si="17"/>
        <v>0.25972222222222224</v>
      </c>
      <c r="AA11" s="30">
        <f t="shared" si="18"/>
        <v>0.32013888888888886</v>
      </c>
      <c r="AB11" s="30">
        <f t="shared" si="19"/>
        <v>0.38263888888888892</v>
      </c>
      <c r="AC11" s="30">
        <f t="shared" si="20"/>
        <v>0.42430555555555555</v>
      </c>
      <c r="AD11" s="30">
        <f t="shared" si="21"/>
        <v>0.50763888888888886</v>
      </c>
      <c r="AE11" s="30">
        <f t="shared" si="22"/>
        <v>0.58750000000000002</v>
      </c>
      <c r="AF11" s="30">
        <f t="shared" si="23"/>
        <v>0.63611111111111107</v>
      </c>
      <c r="AG11" s="48">
        <f t="shared" si="24"/>
        <v>0.69513888888888886</v>
      </c>
      <c r="AH11" s="48">
        <f t="shared" si="25"/>
        <v>0.74722222222222212</v>
      </c>
      <c r="AI11" s="40">
        <f t="shared" si="26"/>
        <v>0.80277777777777781</v>
      </c>
      <c r="AK11" s="36">
        <f t="shared" si="27"/>
        <v>0.27916666666666662</v>
      </c>
      <c r="AL11" s="30">
        <f t="shared" si="28"/>
        <v>0.37916666666666665</v>
      </c>
      <c r="AM11" s="30">
        <f t="shared" si="29"/>
        <v>0.42083333333333334</v>
      </c>
      <c r="AN11" s="30">
        <f t="shared" si="30"/>
        <v>0.46249999999999997</v>
      </c>
      <c r="AO11" s="30">
        <f t="shared" si="31"/>
        <v>0.50416666666666665</v>
      </c>
      <c r="AP11" s="30">
        <f t="shared" si="32"/>
        <v>0.57708333333333328</v>
      </c>
      <c r="AQ11" s="40">
        <f t="shared" si="33"/>
        <v>0.62916666666666665</v>
      </c>
      <c r="AS11" s="36">
        <f t="shared" si="34"/>
        <v>0.27916666666666662</v>
      </c>
      <c r="AT11" s="30">
        <f t="shared" si="35"/>
        <v>0.37916666666666665</v>
      </c>
      <c r="AU11" s="30">
        <f t="shared" si="36"/>
        <v>0.42083333333333334</v>
      </c>
      <c r="AV11" s="30">
        <f t="shared" si="37"/>
        <v>0.46249999999999997</v>
      </c>
      <c r="AW11" s="30">
        <f>AW10+I11</f>
        <v>0.50416666666666665</v>
      </c>
      <c r="AX11" s="30">
        <f>AX10+I11</f>
        <v>0.57708333333333328</v>
      </c>
      <c r="AY11" s="30">
        <f>AY10+I11</f>
        <v>0.62916666666666665</v>
      </c>
      <c r="AZ11" s="30">
        <f>AZ10+I11</f>
        <v>0.68125000000000002</v>
      </c>
      <c r="BA11" s="40">
        <f>BA10+I11</f>
        <v>0.72986111111111118</v>
      </c>
      <c r="BC11" s="36">
        <f>BC10+I11</f>
        <v>0.37916666666666665</v>
      </c>
      <c r="BD11" s="30">
        <f>BD10+I11</f>
        <v>0.44166666666666665</v>
      </c>
      <c r="BE11" s="30">
        <f>BE10+I11</f>
        <v>0.50416666666666665</v>
      </c>
      <c r="BF11" s="30">
        <f>BF10+I11</f>
        <v>0.57708333333333328</v>
      </c>
      <c r="BG11" s="30">
        <f>BG10+I11</f>
        <v>0.62916666666666665</v>
      </c>
      <c r="BH11" s="30">
        <f>BH10+I11</f>
        <v>0.68125000000000002</v>
      </c>
      <c r="BI11" s="40">
        <f>BI10+I11</f>
        <v>0.72986111111111118</v>
      </c>
    </row>
    <row r="12" spans="1:61" x14ac:dyDescent="0.3">
      <c r="A12" s="4">
        <v>6</v>
      </c>
      <c r="B12" s="7" t="s">
        <v>47</v>
      </c>
      <c r="C12" s="4" t="s">
        <v>10</v>
      </c>
      <c r="D12" s="5">
        <v>0.52</v>
      </c>
      <c r="E12" s="5">
        <f t="shared" si="1"/>
        <v>3.3299999999999996</v>
      </c>
      <c r="F12" s="5">
        <f t="shared" si="2"/>
        <v>3.3299999999999996</v>
      </c>
      <c r="G12" s="5">
        <f t="shared" si="3"/>
        <v>3.3299999999999996</v>
      </c>
      <c r="H12" s="16">
        <v>6.9444444444444447E-4</v>
      </c>
      <c r="I12" s="33">
        <v>6.9444444444444447E-4</v>
      </c>
      <c r="J12" s="33">
        <v>6.9444444444444447E-4</v>
      </c>
      <c r="K12" s="36">
        <f t="shared" si="4"/>
        <v>0.26041666666666669</v>
      </c>
      <c r="L12" s="30">
        <f t="shared" si="38"/>
        <v>0.29791666666666666</v>
      </c>
      <c r="M12" s="30">
        <f t="shared" si="5"/>
        <v>0.3208333333333333</v>
      </c>
      <c r="N12" s="30">
        <f t="shared" si="6"/>
        <v>0.35902777777777778</v>
      </c>
      <c r="O12" s="30">
        <f t="shared" si="7"/>
        <v>0.41805555555555551</v>
      </c>
      <c r="P12" s="30">
        <f t="shared" si="8"/>
        <v>0.50138888888888888</v>
      </c>
      <c r="Q12" s="30">
        <f t="shared" si="9"/>
        <v>0.56527777777777777</v>
      </c>
      <c r="R12" s="30">
        <f t="shared" si="10"/>
        <v>0.58819444444444446</v>
      </c>
      <c r="S12" s="30">
        <f t="shared" si="11"/>
        <v>0.6069444444444444</v>
      </c>
      <c r="T12" s="30">
        <f t="shared" si="12"/>
        <v>0.62986111111111109</v>
      </c>
      <c r="U12" s="30">
        <f t="shared" si="13"/>
        <v>0.6645833333333333</v>
      </c>
      <c r="V12" s="48">
        <f t="shared" si="14"/>
        <v>0.70277777777777772</v>
      </c>
      <c r="W12" s="48">
        <f t="shared" si="15"/>
        <v>0.74791666666666656</v>
      </c>
      <c r="X12" s="40">
        <f t="shared" si="16"/>
        <v>0.80347222222222225</v>
      </c>
      <c r="Z12" s="36">
        <f t="shared" si="17"/>
        <v>0.26041666666666669</v>
      </c>
      <c r="AA12" s="30">
        <f t="shared" si="18"/>
        <v>0.3208333333333333</v>
      </c>
      <c r="AB12" s="30">
        <f t="shared" si="19"/>
        <v>0.38333333333333336</v>
      </c>
      <c r="AC12" s="30">
        <f t="shared" si="20"/>
        <v>0.42499999999999999</v>
      </c>
      <c r="AD12" s="30">
        <f t="shared" si="21"/>
        <v>0.5083333333333333</v>
      </c>
      <c r="AE12" s="30">
        <f t="shared" si="22"/>
        <v>0.58819444444444446</v>
      </c>
      <c r="AF12" s="30">
        <f t="shared" si="23"/>
        <v>0.63680555555555551</v>
      </c>
      <c r="AG12" s="48">
        <f t="shared" si="24"/>
        <v>0.6958333333333333</v>
      </c>
      <c r="AH12" s="48">
        <f t="shared" si="25"/>
        <v>0.74791666666666656</v>
      </c>
      <c r="AI12" s="40">
        <f t="shared" si="26"/>
        <v>0.80347222222222225</v>
      </c>
      <c r="AK12" s="36">
        <f t="shared" si="27"/>
        <v>0.27986111111111106</v>
      </c>
      <c r="AL12" s="30">
        <f t="shared" si="28"/>
        <v>0.37986111111111109</v>
      </c>
      <c r="AM12" s="30">
        <f t="shared" si="29"/>
        <v>0.42152777777777778</v>
      </c>
      <c r="AN12" s="30">
        <f t="shared" si="30"/>
        <v>0.46319444444444441</v>
      </c>
      <c r="AO12" s="30">
        <f t="shared" si="31"/>
        <v>0.50486111111111109</v>
      </c>
      <c r="AP12" s="30">
        <f t="shared" si="32"/>
        <v>0.57777777777777772</v>
      </c>
      <c r="AQ12" s="40">
        <f t="shared" si="33"/>
        <v>0.62986111111111109</v>
      </c>
      <c r="AS12" s="36">
        <f t="shared" si="34"/>
        <v>0.27986111111111106</v>
      </c>
      <c r="AT12" s="30">
        <f t="shared" si="35"/>
        <v>0.37986111111111109</v>
      </c>
      <c r="AU12" s="30">
        <f t="shared" si="36"/>
        <v>0.42152777777777778</v>
      </c>
      <c r="AV12" s="30">
        <f t="shared" si="37"/>
        <v>0.46319444444444441</v>
      </c>
      <c r="AW12" s="30">
        <f>AW11+I12</f>
        <v>0.50486111111111109</v>
      </c>
      <c r="AX12" s="30">
        <f>AX11+I12</f>
        <v>0.57777777777777772</v>
      </c>
      <c r="AY12" s="30">
        <f>AY11+I12</f>
        <v>0.62986111111111109</v>
      </c>
      <c r="AZ12" s="30">
        <f>AZ11+I12</f>
        <v>0.68194444444444446</v>
      </c>
      <c r="BA12" s="40">
        <f>BA11+I12</f>
        <v>0.73055555555555562</v>
      </c>
      <c r="BC12" s="36">
        <f>BC11+I12</f>
        <v>0.37986111111111109</v>
      </c>
      <c r="BD12" s="30">
        <f>BD11+I12</f>
        <v>0.44236111111111109</v>
      </c>
      <c r="BE12" s="30">
        <f>BE11+I12</f>
        <v>0.50486111111111109</v>
      </c>
      <c r="BF12" s="30">
        <f>BF11+I12</f>
        <v>0.57777777777777772</v>
      </c>
      <c r="BG12" s="30">
        <f>BG11+I12</f>
        <v>0.62986111111111109</v>
      </c>
      <c r="BH12" s="30">
        <f>BH11+I12</f>
        <v>0.68194444444444446</v>
      </c>
      <c r="BI12" s="40">
        <f>BI11+I12</f>
        <v>0.73055555555555562</v>
      </c>
    </row>
    <row r="13" spans="1:61" x14ac:dyDescent="0.3">
      <c r="A13" s="4">
        <v>7</v>
      </c>
      <c r="B13" s="7" t="s">
        <v>45</v>
      </c>
      <c r="C13" s="4" t="s">
        <v>10</v>
      </c>
      <c r="D13" s="5">
        <v>0.53</v>
      </c>
      <c r="E13" s="5">
        <f>E12+D13</f>
        <v>3.8599999999999994</v>
      </c>
      <c r="F13" s="5" t="s">
        <v>66</v>
      </c>
      <c r="G13" s="5" t="s">
        <v>66</v>
      </c>
      <c r="H13" s="16">
        <v>6.9444444444444447E-4</v>
      </c>
      <c r="I13" s="33" t="s">
        <v>66</v>
      </c>
      <c r="J13" s="33" t="s">
        <v>66</v>
      </c>
      <c r="K13" s="36" t="s">
        <v>66</v>
      </c>
      <c r="L13" s="30">
        <f t="shared" si="38"/>
        <v>0.2986111111111111</v>
      </c>
      <c r="M13" s="30" t="s">
        <v>66</v>
      </c>
      <c r="N13" s="30" t="s">
        <v>66</v>
      </c>
      <c r="O13" s="30">
        <f t="shared" si="7"/>
        <v>0.41874999999999996</v>
      </c>
      <c r="P13" s="30">
        <f t="shared" si="8"/>
        <v>0.50208333333333333</v>
      </c>
      <c r="Q13" s="30" t="s">
        <v>66</v>
      </c>
      <c r="R13" s="30">
        <f t="shared" si="10"/>
        <v>0.58888888888888891</v>
      </c>
      <c r="S13" s="30" t="s">
        <v>66</v>
      </c>
      <c r="T13" s="30">
        <f t="shared" si="12"/>
        <v>0.63055555555555554</v>
      </c>
      <c r="U13" s="30">
        <f t="shared" si="13"/>
        <v>0.66527777777777775</v>
      </c>
      <c r="V13" s="48">
        <f t="shared" si="14"/>
        <v>0.70347222222222217</v>
      </c>
      <c r="W13" s="48">
        <f t="shared" si="15"/>
        <v>0.74861111111111101</v>
      </c>
      <c r="X13" s="40">
        <f t="shared" si="16"/>
        <v>0.8041666666666667</v>
      </c>
      <c r="Z13" s="36" t="s">
        <v>66</v>
      </c>
      <c r="AA13" s="30">
        <f t="shared" si="18"/>
        <v>0.32152777777777775</v>
      </c>
      <c r="AB13" s="30" t="s">
        <v>66</v>
      </c>
      <c r="AC13" s="30">
        <f t="shared" si="20"/>
        <v>0.42569444444444443</v>
      </c>
      <c r="AD13" s="30" t="s">
        <v>66</v>
      </c>
      <c r="AE13" s="30">
        <f t="shared" si="22"/>
        <v>0.58888888888888891</v>
      </c>
      <c r="AF13" s="30" t="s">
        <v>66</v>
      </c>
      <c r="AG13" s="48">
        <f t="shared" si="24"/>
        <v>0.69652777777777775</v>
      </c>
      <c r="AH13" s="48" t="s">
        <v>66</v>
      </c>
      <c r="AI13" s="40">
        <f t="shared" si="26"/>
        <v>0.8041666666666667</v>
      </c>
      <c r="AK13" s="36" t="s">
        <v>66</v>
      </c>
      <c r="AL13" s="30" t="s">
        <v>66</v>
      </c>
      <c r="AM13" s="30" t="s">
        <v>66</v>
      </c>
      <c r="AN13" s="30" t="s">
        <v>66</v>
      </c>
      <c r="AO13" s="30" t="s">
        <v>66</v>
      </c>
      <c r="AP13" s="30" t="s">
        <v>66</v>
      </c>
      <c r="AQ13" s="40" t="s">
        <v>66</v>
      </c>
      <c r="AS13" s="36" t="s">
        <v>66</v>
      </c>
      <c r="AT13" s="30" t="s">
        <v>66</v>
      </c>
      <c r="AU13" s="30" t="s">
        <v>66</v>
      </c>
      <c r="AV13" s="30" t="s">
        <v>66</v>
      </c>
      <c r="AW13" s="30" t="s">
        <v>66</v>
      </c>
      <c r="AX13" s="30" t="s">
        <v>66</v>
      </c>
      <c r="AY13" s="30" t="s">
        <v>66</v>
      </c>
      <c r="AZ13" s="30" t="s">
        <v>66</v>
      </c>
      <c r="BA13" s="40" t="s">
        <v>66</v>
      </c>
      <c r="BC13" s="36" t="s">
        <v>66</v>
      </c>
      <c r="BD13" s="30" t="s">
        <v>66</v>
      </c>
      <c r="BE13" s="30" t="s">
        <v>66</v>
      </c>
      <c r="BF13" s="30" t="s">
        <v>66</v>
      </c>
      <c r="BG13" s="30" t="s">
        <v>66</v>
      </c>
      <c r="BH13" s="30" t="s">
        <v>66</v>
      </c>
      <c r="BI13" s="40" t="s">
        <v>66</v>
      </c>
    </row>
    <row r="14" spans="1:61" x14ac:dyDescent="0.3">
      <c r="A14" s="4">
        <v>8</v>
      </c>
      <c r="B14" s="25" t="s">
        <v>62</v>
      </c>
      <c r="C14" s="4" t="s">
        <v>10</v>
      </c>
      <c r="D14" s="5">
        <v>0.73</v>
      </c>
      <c r="E14" s="5" t="s">
        <v>66</v>
      </c>
      <c r="F14" s="5">
        <f>F12+D14</f>
        <v>4.0599999999999996</v>
      </c>
      <c r="G14" s="5">
        <f>G12+D14</f>
        <v>4.0599999999999996</v>
      </c>
      <c r="H14" s="16" t="s">
        <v>66</v>
      </c>
      <c r="I14" s="33">
        <v>6.9444444444444447E-4</v>
      </c>
      <c r="J14" s="33">
        <v>6.9444444444444447E-4</v>
      </c>
      <c r="K14" s="36">
        <f>K12+I14</f>
        <v>0.26111111111111113</v>
      </c>
      <c r="L14" s="30" t="s">
        <v>66</v>
      </c>
      <c r="M14" s="30">
        <f>M12+J14</f>
        <v>0.32152777777777775</v>
      </c>
      <c r="N14" s="30">
        <f>N12+J14</f>
        <v>0.35972222222222222</v>
      </c>
      <c r="O14" s="30" t="s">
        <v>66</v>
      </c>
      <c r="P14" s="30" t="s">
        <v>66</v>
      </c>
      <c r="Q14" s="30">
        <f>Q12+J14</f>
        <v>0.56597222222222221</v>
      </c>
      <c r="R14" s="30" t="s">
        <v>66</v>
      </c>
      <c r="S14" s="30">
        <f>S12+J14</f>
        <v>0.60763888888888884</v>
      </c>
      <c r="T14" s="30" t="s">
        <v>66</v>
      </c>
      <c r="U14" s="30" t="s">
        <v>66</v>
      </c>
      <c r="V14" s="48" t="s">
        <v>66</v>
      </c>
      <c r="W14" s="48" t="s">
        <v>66</v>
      </c>
      <c r="X14" s="40" t="s">
        <v>66</v>
      </c>
      <c r="Z14" s="36">
        <f>Z12+I14</f>
        <v>0.26111111111111113</v>
      </c>
      <c r="AA14" s="30" t="s">
        <v>66</v>
      </c>
      <c r="AB14" s="30">
        <f>AB12+I14</f>
        <v>0.3840277777777778</v>
      </c>
      <c r="AC14" s="30" t="s">
        <v>66</v>
      </c>
      <c r="AD14" s="30">
        <f>AD12+J14</f>
        <v>0.50902777777777775</v>
      </c>
      <c r="AE14" s="30" t="s">
        <v>66</v>
      </c>
      <c r="AF14" s="30">
        <f>AF12+J14</f>
        <v>0.63749999999999996</v>
      </c>
      <c r="AG14" s="30" t="s">
        <v>66</v>
      </c>
      <c r="AH14" s="48">
        <f>AH12+J14</f>
        <v>0.74861111111111101</v>
      </c>
      <c r="AI14" s="40" t="s">
        <v>66</v>
      </c>
      <c r="AK14" s="36">
        <f>AK12+I14</f>
        <v>0.2805555555555555</v>
      </c>
      <c r="AL14" s="30">
        <f>AL12+I14</f>
        <v>0.38055555555555554</v>
      </c>
      <c r="AM14" s="30">
        <f>AM12+I14</f>
        <v>0.42222222222222222</v>
      </c>
      <c r="AN14" s="30">
        <f>AN12+I14</f>
        <v>0.46388888888888885</v>
      </c>
      <c r="AO14" s="30">
        <f>AO12+I14</f>
        <v>0.50555555555555554</v>
      </c>
      <c r="AP14" s="30">
        <f>AP12+I14</f>
        <v>0.57847222222222217</v>
      </c>
      <c r="AQ14" s="40">
        <f>AQ12+I14</f>
        <v>0.63055555555555554</v>
      </c>
      <c r="AS14" s="36">
        <f>AS12+I14</f>
        <v>0.2805555555555555</v>
      </c>
      <c r="AT14" s="30">
        <f>AT12+I14</f>
        <v>0.38055555555555554</v>
      </c>
      <c r="AU14" s="30">
        <f>AU12+I14</f>
        <v>0.42222222222222222</v>
      </c>
      <c r="AV14" s="30">
        <f>AV12+I14</f>
        <v>0.46388888888888885</v>
      </c>
      <c r="AW14" s="30">
        <f>AW12+I14</f>
        <v>0.50555555555555554</v>
      </c>
      <c r="AX14" s="30">
        <f>AX12+I14</f>
        <v>0.57847222222222217</v>
      </c>
      <c r="AY14" s="30">
        <f>AY12+I14</f>
        <v>0.63055555555555554</v>
      </c>
      <c r="AZ14" s="30">
        <f>AZ12+I14</f>
        <v>0.68263888888888891</v>
      </c>
      <c r="BA14" s="40">
        <f>BA12+I14</f>
        <v>0.73125000000000007</v>
      </c>
      <c r="BC14" s="36">
        <f>BC12+I14</f>
        <v>0.38055555555555554</v>
      </c>
      <c r="BD14" s="30">
        <f>BD12+I14</f>
        <v>0.44305555555555554</v>
      </c>
      <c r="BE14" s="30">
        <f>BE12+I14</f>
        <v>0.50555555555555554</v>
      </c>
      <c r="BF14" s="30">
        <f>BF12+I14</f>
        <v>0.57847222222222217</v>
      </c>
      <c r="BG14" s="30">
        <f>BG12+I14</f>
        <v>0.63055555555555554</v>
      </c>
      <c r="BH14" s="30">
        <f>BH12+I14</f>
        <v>0.68263888888888891</v>
      </c>
      <c r="BI14" s="40">
        <f>BI12+I14</f>
        <v>0.73125000000000007</v>
      </c>
    </row>
    <row r="15" spans="1:61" x14ac:dyDescent="0.3">
      <c r="A15" s="4">
        <v>9</v>
      </c>
      <c r="B15" s="25" t="s">
        <v>40</v>
      </c>
      <c r="C15" s="4" t="s">
        <v>10</v>
      </c>
      <c r="D15" s="5">
        <v>1.08</v>
      </c>
      <c r="E15" s="5" t="s">
        <v>66</v>
      </c>
      <c r="F15" s="5">
        <f>F14+D15</f>
        <v>5.14</v>
      </c>
      <c r="G15" s="5">
        <f>G14+D15</f>
        <v>5.14</v>
      </c>
      <c r="H15" s="16" t="s">
        <v>66</v>
      </c>
      <c r="I15" s="33">
        <v>1.3888888888888889E-3</v>
      </c>
      <c r="J15" s="33">
        <v>1.3888888888888889E-3</v>
      </c>
      <c r="K15" s="36">
        <f t="shared" si="4"/>
        <v>0.26250000000000001</v>
      </c>
      <c r="L15" s="30" t="s">
        <v>66</v>
      </c>
      <c r="M15" s="30">
        <f>M14+J15</f>
        <v>0.32291666666666663</v>
      </c>
      <c r="N15" s="30">
        <f t="shared" si="6"/>
        <v>0.3611111111111111</v>
      </c>
      <c r="O15" s="30" t="s">
        <v>66</v>
      </c>
      <c r="P15" s="30" t="s">
        <v>66</v>
      </c>
      <c r="Q15" s="30">
        <f t="shared" si="9"/>
        <v>0.56736111111111109</v>
      </c>
      <c r="R15" s="30" t="s">
        <v>66</v>
      </c>
      <c r="S15" s="30">
        <f t="shared" si="11"/>
        <v>0.60902777777777772</v>
      </c>
      <c r="T15" s="30" t="s">
        <v>66</v>
      </c>
      <c r="U15" s="30" t="s">
        <v>66</v>
      </c>
      <c r="V15" s="48" t="s">
        <v>66</v>
      </c>
      <c r="W15" s="48" t="s">
        <v>66</v>
      </c>
      <c r="X15" s="40" t="s">
        <v>66</v>
      </c>
      <c r="Z15" s="36">
        <f t="shared" si="17"/>
        <v>0.26250000000000001</v>
      </c>
      <c r="AA15" s="30" t="s">
        <v>66</v>
      </c>
      <c r="AB15" s="30">
        <f t="shared" si="19"/>
        <v>0.38541666666666669</v>
      </c>
      <c r="AC15" s="30" t="s">
        <v>66</v>
      </c>
      <c r="AD15" s="30">
        <f t="shared" si="21"/>
        <v>0.51041666666666663</v>
      </c>
      <c r="AE15" s="30" t="s">
        <v>66</v>
      </c>
      <c r="AF15" s="30">
        <f t="shared" si="23"/>
        <v>0.63888888888888884</v>
      </c>
      <c r="AG15" s="30" t="s">
        <v>66</v>
      </c>
      <c r="AH15" s="48">
        <f t="shared" si="25"/>
        <v>0.74999999999999989</v>
      </c>
      <c r="AI15" s="40" t="s">
        <v>66</v>
      </c>
      <c r="AK15" s="36">
        <f t="shared" si="27"/>
        <v>0.28194444444444439</v>
      </c>
      <c r="AL15" s="30">
        <f t="shared" si="28"/>
        <v>0.38194444444444442</v>
      </c>
      <c r="AM15" s="30">
        <f t="shared" si="29"/>
        <v>0.4236111111111111</v>
      </c>
      <c r="AN15" s="30">
        <f t="shared" si="30"/>
        <v>0.46527777777777773</v>
      </c>
      <c r="AO15" s="30">
        <f t="shared" si="31"/>
        <v>0.50694444444444442</v>
      </c>
      <c r="AP15" s="30">
        <f t="shared" si="32"/>
        <v>0.57986111111111105</v>
      </c>
      <c r="AQ15" s="40">
        <f t="shared" si="33"/>
        <v>0.63194444444444442</v>
      </c>
      <c r="AS15" s="36">
        <f t="shared" si="34"/>
        <v>0.28194444444444439</v>
      </c>
      <c r="AT15" s="30">
        <f t="shared" si="35"/>
        <v>0.38194444444444442</v>
      </c>
      <c r="AU15" s="30">
        <f t="shared" si="36"/>
        <v>0.4236111111111111</v>
      </c>
      <c r="AV15" s="30">
        <f t="shared" si="37"/>
        <v>0.46527777777777773</v>
      </c>
      <c r="AW15" s="30">
        <f t="shared" ref="AW15:AW20" si="39">AW14+I15</f>
        <v>0.50694444444444442</v>
      </c>
      <c r="AX15" s="30">
        <f t="shared" ref="AX15:AX20" si="40">AX14+I15</f>
        <v>0.57986111111111105</v>
      </c>
      <c r="AY15" s="30">
        <f t="shared" ref="AY15:AY20" si="41">AY14+I15</f>
        <v>0.63194444444444442</v>
      </c>
      <c r="AZ15" s="30">
        <f t="shared" ref="AZ15:AZ20" si="42">AZ14+I15</f>
        <v>0.68402777777777779</v>
      </c>
      <c r="BA15" s="40">
        <f t="shared" ref="BA15:BA20" si="43">BA14+I15</f>
        <v>0.73263888888888895</v>
      </c>
      <c r="BC15" s="36">
        <f t="shared" ref="BC15:BC20" si="44">BC14+I15</f>
        <v>0.38194444444444442</v>
      </c>
      <c r="BD15" s="30">
        <f t="shared" ref="BD15:BD20" si="45">BD14+I15</f>
        <v>0.44444444444444442</v>
      </c>
      <c r="BE15" s="30">
        <f t="shared" ref="BE15:BE20" si="46">BE14+I15</f>
        <v>0.50694444444444442</v>
      </c>
      <c r="BF15" s="30">
        <f t="shared" ref="BF15:BF20" si="47">BF14+I15</f>
        <v>0.57986111111111105</v>
      </c>
      <c r="BG15" s="30">
        <f t="shared" ref="BG15:BG20" si="48">BG14+I15</f>
        <v>0.63194444444444442</v>
      </c>
      <c r="BH15" s="30">
        <f t="shared" ref="BH15:BH20" si="49">BH14+I15</f>
        <v>0.68402777777777779</v>
      </c>
      <c r="BI15" s="40">
        <f t="shared" ref="BI15:BI20" si="50">BI14+I15</f>
        <v>0.73263888888888895</v>
      </c>
    </row>
    <row r="16" spans="1:61" x14ac:dyDescent="0.3">
      <c r="A16" s="4">
        <v>10</v>
      </c>
      <c r="B16" s="25" t="s">
        <v>133</v>
      </c>
      <c r="C16" s="4" t="s">
        <v>10</v>
      </c>
      <c r="D16" s="5">
        <v>0.88</v>
      </c>
      <c r="E16" s="5" t="s">
        <v>66</v>
      </c>
      <c r="F16" s="5">
        <f>F15+D16</f>
        <v>6.02</v>
      </c>
      <c r="G16" s="5" t="s">
        <v>66</v>
      </c>
      <c r="H16" s="16" t="s">
        <v>66</v>
      </c>
      <c r="I16" s="33">
        <v>1.3888888888888889E-3</v>
      </c>
      <c r="J16" s="33" t="s">
        <v>66</v>
      </c>
      <c r="K16" s="36">
        <f t="shared" si="4"/>
        <v>0.2638888888888889</v>
      </c>
      <c r="L16" s="30" t="s">
        <v>66</v>
      </c>
      <c r="M16" s="30" t="s">
        <v>66</v>
      </c>
      <c r="N16" s="30" t="s">
        <v>66</v>
      </c>
      <c r="O16" s="30" t="s">
        <v>66</v>
      </c>
      <c r="P16" s="30" t="s">
        <v>66</v>
      </c>
      <c r="Q16" s="30" t="s">
        <v>66</v>
      </c>
      <c r="R16" s="30" t="s">
        <v>66</v>
      </c>
      <c r="S16" s="30" t="s">
        <v>66</v>
      </c>
      <c r="T16" s="30" t="s">
        <v>66</v>
      </c>
      <c r="U16" s="30" t="s">
        <v>66</v>
      </c>
      <c r="V16" s="48" t="s">
        <v>66</v>
      </c>
      <c r="W16" s="48" t="s">
        <v>66</v>
      </c>
      <c r="X16" s="40" t="s">
        <v>66</v>
      </c>
      <c r="Z16" s="36">
        <f t="shared" si="17"/>
        <v>0.2638888888888889</v>
      </c>
      <c r="AA16" s="30" t="s">
        <v>66</v>
      </c>
      <c r="AB16" s="30">
        <f t="shared" si="19"/>
        <v>0.38680555555555557</v>
      </c>
      <c r="AC16" s="30" t="s">
        <v>66</v>
      </c>
      <c r="AD16" s="30" t="s">
        <v>66</v>
      </c>
      <c r="AE16" s="30" t="s">
        <v>66</v>
      </c>
      <c r="AF16" s="30" t="s">
        <v>66</v>
      </c>
      <c r="AG16" s="30" t="s">
        <v>66</v>
      </c>
      <c r="AH16" s="48" t="s">
        <v>66</v>
      </c>
      <c r="AI16" s="40" t="s">
        <v>66</v>
      </c>
      <c r="AK16" s="36">
        <f t="shared" si="27"/>
        <v>0.28333333333333327</v>
      </c>
      <c r="AL16" s="30">
        <f t="shared" si="28"/>
        <v>0.3833333333333333</v>
      </c>
      <c r="AM16" s="30">
        <f t="shared" si="29"/>
        <v>0.42499999999999999</v>
      </c>
      <c r="AN16" s="30">
        <f t="shared" si="30"/>
        <v>0.46666666666666662</v>
      </c>
      <c r="AO16" s="30">
        <f t="shared" si="31"/>
        <v>0.5083333333333333</v>
      </c>
      <c r="AP16" s="30">
        <f t="shared" si="32"/>
        <v>0.58124999999999993</v>
      </c>
      <c r="AQ16" s="40">
        <f t="shared" si="33"/>
        <v>0.6333333333333333</v>
      </c>
      <c r="AS16" s="36">
        <f t="shared" si="34"/>
        <v>0.28333333333333327</v>
      </c>
      <c r="AT16" s="30">
        <f t="shared" si="35"/>
        <v>0.3833333333333333</v>
      </c>
      <c r="AU16" s="30">
        <f t="shared" si="36"/>
        <v>0.42499999999999999</v>
      </c>
      <c r="AV16" s="30">
        <f t="shared" si="37"/>
        <v>0.46666666666666662</v>
      </c>
      <c r="AW16" s="30">
        <f t="shared" si="39"/>
        <v>0.5083333333333333</v>
      </c>
      <c r="AX16" s="30">
        <f t="shared" si="40"/>
        <v>0.58124999999999993</v>
      </c>
      <c r="AY16" s="30">
        <f t="shared" si="41"/>
        <v>0.6333333333333333</v>
      </c>
      <c r="AZ16" s="30">
        <f t="shared" si="42"/>
        <v>0.68541666666666667</v>
      </c>
      <c r="BA16" s="40">
        <f t="shared" si="43"/>
        <v>0.73402777777777783</v>
      </c>
      <c r="BC16" s="36">
        <f t="shared" si="44"/>
        <v>0.3833333333333333</v>
      </c>
      <c r="BD16" s="30">
        <f t="shared" si="45"/>
        <v>0.4458333333333333</v>
      </c>
      <c r="BE16" s="30">
        <f t="shared" si="46"/>
        <v>0.5083333333333333</v>
      </c>
      <c r="BF16" s="30">
        <f t="shared" si="47"/>
        <v>0.58124999999999993</v>
      </c>
      <c r="BG16" s="30">
        <f t="shared" si="48"/>
        <v>0.6333333333333333</v>
      </c>
      <c r="BH16" s="30">
        <f t="shared" si="49"/>
        <v>0.68541666666666667</v>
      </c>
      <c r="BI16" s="40">
        <f t="shared" si="50"/>
        <v>0.73402777777777783</v>
      </c>
    </row>
    <row r="17" spans="1:61" x14ac:dyDescent="0.3">
      <c r="A17" s="4">
        <v>11</v>
      </c>
      <c r="B17" s="25" t="s">
        <v>134</v>
      </c>
      <c r="C17" s="21" t="s">
        <v>61</v>
      </c>
      <c r="D17" s="5">
        <v>0.75</v>
      </c>
      <c r="E17" s="5" t="s">
        <v>66</v>
      </c>
      <c r="F17" s="5">
        <f>F16+D17</f>
        <v>6.77</v>
      </c>
      <c r="G17" s="5" t="s">
        <v>66</v>
      </c>
      <c r="H17" s="16" t="s">
        <v>66</v>
      </c>
      <c r="I17" s="33">
        <v>6.9444444444444447E-4</v>
      </c>
      <c r="J17" s="33" t="s">
        <v>66</v>
      </c>
      <c r="K17" s="36">
        <f t="shared" si="4"/>
        <v>0.26458333333333334</v>
      </c>
      <c r="L17" s="30" t="s">
        <v>66</v>
      </c>
      <c r="M17" s="30" t="s">
        <v>66</v>
      </c>
      <c r="N17" s="30" t="s">
        <v>66</v>
      </c>
      <c r="O17" s="30" t="s">
        <v>66</v>
      </c>
      <c r="P17" s="30" t="s">
        <v>66</v>
      </c>
      <c r="Q17" s="30" t="s">
        <v>66</v>
      </c>
      <c r="R17" s="30" t="s">
        <v>66</v>
      </c>
      <c r="S17" s="30" t="s">
        <v>66</v>
      </c>
      <c r="T17" s="30" t="s">
        <v>66</v>
      </c>
      <c r="U17" s="30" t="s">
        <v>66</v>
      </c>
      <c r="V17" s="48" t="s">
        <v>66</v>
      </c>
      <c r="W17" s="48" t="s">
        <v>66</v>
      </c>
      <c r="X17" s="40" t="s">
        <v>66</v>
      </c>
      <c r="Z17" s="36">
        <f t="shared" si="17"/>
        <v>0.26458333333333334</v>
      </c>
      <c r="AA17" s="30" t="s">
        <v>66</v>
      </c>
      <c r="AB17" s="30">
        <f t="shared" si="19"/>
        <v>0.38750000000000001</v>
      </c>
      <c r="AC17" s="30" t="s">
        <v>66</v>
      </c>
      <c r="AD17" s="30" t="s">
        <v>66</v>
      </c>
      <c r="AE17" s="30" t="s">
        <v>66</v>
      </c>
      <c r="AF17" s="30" t="s">
        <v>66</v>
      </c>
      <c r="AG17" s="30" t="s">
        <v>66</v>
      </c>
      <c r="AH17" s="48" t="s">
        <v>66</v>
      </c>
      <c r="AI17" s="40" t="s">
        <v>66</v>
      </c>
      <c r="AK17" s="36">
        <f t="shared" si="27"/>
        <v>0.28402777777777771</v>
      </c>
      <c r="AL17" s="30">
        <f t="shared" si="28"/>
        <v>0.38402777777777775</v>
      </c>
      <c r="AM17" s="30">
        <f t="shared" si="29"/>
        <v>0.42569444444444443</v>
      </c>
      <c r="AN17" s="30">
        <f t="shared" si="30"/>
        <v>0.46736111111111106</v>
      </c>
      <c r="AO17" s="30">
        <f t="shared" si="31"/>
        <v>0.50902777777777775</v>
      </c>
      <c r="AP17" s="30">
        <f t="shared" si="32"/>
        <v>0.58194444444444438</v>
      </c>
      <c r="AQ17" s="40">
        <f t="shared" si="33"/>
        <v>0.63402777777777775</v>
      </c>
      <c r="AS17" s="36">
        <f t="shared" si="34"/>
        <v>0.28402777777777771</v>
      </c>
      <c r="AT17" s="30">
        <f t="shared" si="35"/>
        <v>0.38402777777777775</v>
      </c>
      <c r="AU17" s="30">
        <f t="shared" si="36"/>
        <v>0.42569444444444443</v>
      </c>
      <c r="AV17" s="30">
        <f t="shared" si="37"/>
        <v>0.46736111111111106</v>
      </c>
      <c r="AW17" s="30">
        <f t="shared" si="39"/>
        <v>0.50902777777777775</v>
      </c>
      <c r="AX17" s="30">
        <f t="shared" si="40"/>
        <v>0.58194444444444438</v>
      </c>
      <c r="AY17" s="30">
        <f t="shared" si="41"/>
        <v>0.63402777777777775</v>
      </c>
      <c r="AZ17" s="30">
        <f t="shared" si="42"/>
        <v>0.68611111111111112</v>
      </c>
      <c r="BA17" s="40">
        <f t="shared" si="43"/>
        <v>0.73472222222222228</v>
      </c>
      <c r="BC17" s="36">
        <f t="shared" si="44"/>
        <v>0.38402777777777775</v>
      </c>
      <c r="BD17" s="30">
        <f t="shared" si="45"/>
        <v>0.44652777777777775</v>
      </c>
      <c r="BE17" s="30">
        <f t="shared" si="46"/>
        <v>0.50902777777777775</v>
      </c>
      <c r="BF17" s="30">
        <f t="shared" si="47"/>
        <v>0.58194444444444438</v>
      </c>
      <c r="BG17" s="30">
        <f t="shared" si="48"/>
        <v>0.63402777777777775</v>
      </c>
      <c r="BH17" s="30">
        <f t="shared" si="49"/>
        <v>0.68611111111111112</v>
      </c>
      <c r="BI17" s="40">
        <f t="shared" si="50"/>
        <v>0.73472222222222228</v>
      </c>
    </row>
    <row r="18" spans="1:61" x14ac:dyDescent="0.3">
      <c r="A18" s="4">
        <v>12</v>
      </c>
      <c r="B18" s="7" t="s">
        <v>65</v>
      </c>
      <c r="C18" s="4" t="s">
        <v>10</v>
      </c>
      <c r="D18" s="5">
        <v>0.65</v>
      </c>
      <c r="E18" s="5">
        <f>E13+D18</f>
        <v>4.51</v>
      </c>
      <c r="F18" s="5">
        <f>F17+0.7</f>
        <v>7.47</v>
      </c>
      <c r="G18" s="5">
        <f>G15+0.58</f>
        <v>5.72</v>
      </c>
      <c r="H18" s="16">
        <v>6.9444444444444447E-4</v>
      </c>
      <c r="I18" s="33">
        <v>6.9444444444444447E-4</v>
      </c>
      <c r="J18" s="33">
        <v>6.9444444444444447E-4</v>
      </c>
      <c r="K18" s="36">
        <f t="shared" si="4"/>
        <v>0.26527777777777778</v>
      </c>
      <c r="L18" s="30">
        <f>L13+H18</f>
        <v>0.29930555555555555</v>
      </c>
      <c r="M18" s="30">
        <f>M15+J18</f>
        <v>0.32361111111111107</v>
      </c>
      <c r="N18" s="30">
        <f>N15+J18</f>
        <v>0.36180555555555555</v>
      </c>
      <c r="O18" s="30">
        <f>O13+H18</f>
        <v>0.4194444444444444</v>
      </c>
      <c r="P18" s="30">
        <f>P13+H18</f>
        <v>0.50277777777777777</v>
      </c>
      <c r="Q18" s="30">
        <f>Q15+J18</f>
        <v>0.56805555555555554</v>
      </c>
      <c r="R18" s="30">
        <f>R13+H18</f>
        <v>0.58958333333333335</v>
      </c>
      <c r="S18" s="30">
        <f>S15+J18</f>
        <v>0.60972222222222217</v>
      </c>
      <c r="T18" s="30">
        <f>T13+H18</f>
        <v>0.63124999999999998</v>
      </c>
      <c r="U18" s="30">
        <f>U13+H18</f>
        <v>0.66597222222222219</v>
      </c>
      <c r="V18" s="48">
        <f>V13+H18</f>
        <v>0.70416666666666661</v>
      </c>
      <c r="W18" s="48">
        <f>W13+H18</f>
        <v>0.74930555555555545</v>
      </c>
      <c r="X18" s="40">
        <f>X13+H18</f>
        <v>0.80486111111111114</v>
      </c>
      <c r="Z18" s="36">
        <f t="shared" si="17"/>
        <v>0.26527777777777778</v>
      </c>
      <c r="AA18" s="30">
        <f>AA13+H18</f>
        <v>0.32222222222222219</v>
      </c>
      <c r="AB18" s="30">
        <f t="shared" si="19"/>
        <v>0.38819444444444445</v>
      </c>
      <c r="AC18" s="30">
        <f>AC13+H18</f>
        <v>0.42638888888888887</v>
      </c>
      <c r="AD18" s="30">
        <f>AD15+J18</f>
        <v>0.51111111111111107</v>
      </c>
      <c r="AE18" s="30">
        <f>AE13+H18</f>
        <v>0.58958333333333335</v>
      </c>
      <c r="AF18" s="30">
        <f>AF15+J18</f>
        <v>0.63958333333333328</v>
      </c>
      <c r="AG18" s="48">
        <f>AG13+H18</f>
        <v>0.69722222222222219</v>
      </c>
      <c r="AH18" s="48">
        <f>AH15+J18</f>
        <v>0.75069444444444433</v>
      </c>
      <c r="AI18" s="40">
        <f>AI13+H18</f>
        <v>0.80486111111111114</v>
      </c>
      <c r="AK18" s="36">
        <f t="shared" si="27"/>
        <v>0.28472222222222215</v>
      </c>
      <c r="AL18" s="30">
        <f t="shared" si="28"/>
        <v>0.38472222222222219</v>
      </c>
      <c r="AM18" s="30">
        <f t="shared" si="29"/>
        <v>0.42638888888888887</v>
      </c>
      <c r="AN18" s="30">
        <f t="shared" si="30"/>
        <v>0.4680555555555555</v>
      </c>
      <c r="AO18" s="30">
        <f t="shared" si="31"/>
        <v>0.50972222222222219</v>
      </c>
      <c r="AP18" s="30">
        <f t="shared" si="32"/>
        <v>0.58263888888888882</v>
      </c>
      <c r="AQ18" s="40">
        <f t="shared" si="33"/>
        <v>0.63472222222222219</v>
      </c>
      <c r="AS18" s="36">
        <f t="shared" si="34"/>
        <v>0.28472222222222215</v>
      </c>
      <c r="AT18" s="30">
        <f t="shared" si="35"/>
        <v>0.38472222222222219</v>
      </c>
      <c r="AU18" s="30">
        <f t="shared" si="36"/>
        <v>0.42638888888888887</v>
      </c>
      <c r="AV18" s="30">
        <f t="shared" si="37"/>
        <v>0.4680555555555555</v>
      </c>
      <c r="AW18" s="30">
        <f t="shared" si="39"/>
        <v>0.50972222222222219</v>
      </c>
      <c r="AX18" s="30">
        <f t="shared" si="40"/>
        <v>0.58263888888888882</v>
      </c>
      <c r="AY18" s="30">
        <f t="shared" si="41"/>
        <v>0.63472222222222219</v>
      </c>
      <c r="AZ18" s="30">
        <f t="shared" si="42"/>
        <v>0.68680555555555556</v>
      </c>
      <c r="BA18" s="40">
        <f t="shared" si="43"/>
        <v>0.73541666666666672</v>
      </c>
      <c r="BC18" s="36">
        <f t="shared" si="44"/>
        <v>0.38472222222222219</v>
      </c>
      <c r="BD18" s="30">
        <f t="shared" si="45"/>
        <v>0.44722222222222219</v>
      </c>
      <c r="BE18" s="30">
        <f t="shared" si="46"/>
        <v>0.50972222222222219</v>
      </c>
      <c r="BF18" s="30">
        <f t="shared" si="47"/>
        <v>0.58263888888888882</v>
      </c>
      <c r="BG18" s="30">
        <f t="shared" si="48"/>
        <v>0.63472222222222219</v>
      </c>
      <c r="BH18" s="30">
        <f t="shared" si="49"/>
        <v>0.68680555555555556</v>
      </c>
      <c r="BI18" s="40">
        <f t="shared" si="50"/>
        <v>0.73541666666666672</v>
      </c>
    </row>
    <row r="19" spans="1:61" x14ac:dyDescent="0.3">
      <c r="A19" s="4">
        <v>13</v>
      </c>
      <c r="B19" s="7" t="s">
        <v>43</v>
      </c>
      <c r="C19" s="4" t="s">
        <v>10</v>
      </c>
      <c r="D19" s="5">
        <v>0.45</v>
      </c>
      <c r="E19" s="5">
        <f>E18+D19</f>
        <v>4.96</v>
      </c>
      <c r="F19" s="5">
        <f>F18+D19</f>
        <v>7.92</v>
      </c>
      <c r="G19" s="5">
        <f>G18+D19</f>
        <v>6.17</v>
      </c>
      <c r="H19" s="16">
        <v>6.9444444444444447E-4</v>
      </c>
      <c r="I19" s="33">
        <v>6.9444444444444447E-4</v>
      </c>
      <c r="J19" s="33">
        <v>6.9444444444444447E-4</v>
      </c>
      <c r="K19" s="36">
        <f t="shared" si="4"/>
        <v>0.26597222222222222</v>
      </c>
      <c r="L19" s="30">
        <f t="shared" si="38"/>
        <v>0.3</v>
      </c>
      <c r="M19" s="30">
        <f t="shared" si="5"/>
        <v>0.32430555555555551</v>
      </c>
      <c r="N19" s="30">
        <f t="shared" si="6"/>
        <v>0.36249999999999999</v>
      </c>
      <c r="O19" s="30">
        <f t="shared" si="7"/>
        <v>0.42013888888888884</v>
      </c>
      <c r="P19" s="30">
        <f t="shared" si="8"/>
        <v>0.50347222222222221</v>
      </c>
      <c r="Q19" s="30">
        <f t="shared" si="9"/>
        <v>0.56874999999999998</v>
      </c>
      <c r="R19" s="30">
        <f t="shared" si="10"/>
        <v>0.59027777777777779</v>
      </c>
      <c r="S19" s="30">
        <f t="shared" si="11"/>
        <v>0.61041666666666661</v>
      </c>
      <c r="T19" s="30">
        <f t="shared" si="12"/>
        <v>0.63194444444444442</v>
      </c>
      <c r="U19" s="30">
        <f t="shared" si="13"/>
        <v>0.66666666666666663</v>
      </c>
      <c r="V19" s="48">
        <f t="shared" si="14"/>
        <v>0.70486111111111105</v>
      </c>
      <c r="W19" s="48">
        <f t="shared" si="15"/>
        <v>0.74999999999999989</v>
      </c>
      <c r="X19" s="40">
        <f t="shared" si="16"/>
        <v>0.80555555555555558</v>
      </c>
      <c r="Z19" s="36">
        <f t="shared" si="17"/>
        <v>0.26597222222222222</v>
      </c>
      <c r="AA19" s="30">
        <f t="shared" si="18"/>
        <v>0.32291666666666663</v>
      </c>
      <c r="AB19" s="30">
        <f t="shared" si="19"/>
        <v>0.3888888888888889</v>
      </c>
      <c r="AC19" s="30">
        <f t="shared" si="20"/>
        <v>0.42708333333333331</v>
      </c>
      <c r="AD19" s="30">
        <f t="shared" si="21"/>
        <v>0.51180555555555551</v>
      </c>
      <c r="AE19" s="30">
        <f t="shared" si="22"/>
        <v>0.59027777777777779</v>
      </c>
      <c r="AF19" s="30">
        <f t="shared" si="23"/>
        <v>0.64027777777777772</v>
      </c>
      <c r="AG19" s="48">
        <f t="shared" si="24"/>
        <v>0.69791666666666663</v>
      </c>
      <c r="AH19" s="48">
        <f t="shared" si="25"/>
        <v>0.75138888888888877</v>
      </c>
      <c r="AI19" s="40">
        <f t="shared" si="26"/>
        <v>0.80555555555555558</v>
      </c>
      <c r="AK19" s="36">
        <f t="shared" si="27"/>
        <v>0.2854166666666666</v>
      </c>
      <c r="AL19" s="30">
        <f t="shared" si="28"/>
        <v>0.38541666666666663</v>
      </c>
      <c r="AM19" s="30">
        <f t="shared" si="29"/>
        <v>0.42708333333333331</v>
      </c>
      <c r="AN19" s="30">
        <f t="shared" si="30"/>
        <v>0.46874999999999994</v>
      </c>
      <c r="AO19" s="30">
        <f t="shared" si="31"/>
        <v>0.51041666666666663</v>
      </c>
      <c r="AP19" s="30">
        <f t="shared" si="32"/>
        <v>0.58333333333333326</v>
      </c>
      <c r="AQ19" s="40">
        <f t="shared" si="33"/>
        <v>0.63541666666666663</v>
      </c>
      <c r="AS19" s="36">
        <f t="shared" si="34"/>
        <v>0.2854166666666666</v>
      </c>
      <c r="AT19" s="30">
        <f t="shared" si="35"/>
        <v>0.38541666666666663</v>
      </c>
      <c r="AU19" s="30">
        <f t="shared" si="36"/>
        <v>0.42708333333333331</v>
      </c>
      <c r="AV19" s="30">
        <f t="shared" si="37"/>
        <v>0.46874999999999994</v>
      </c>
      <c r="AW19" s="30">
        <f t="shared" si="39"/>
        <v>0.51041666666666663</v>
      </c>
      <c r="AX19" s="30">
        <f t="shared" si="40"/>
        <v>0.58333333333333326</v>
      </c>
      <c r="AY19" s="30">
        <f t="shared" si="41"/>
        <v>0.63541666666666663</v>
      </c>
      <c r="AZ19" s="30">
        <f t="shared" si="42"/>
        <v>0.6875</v>
      </c>
      <c r="BA19" s="40">
        <f t="shared" si="43"/>
        <v>0.73611111111111116</v>
      </c>
      <c r="BC19" s="36">
        <f t="shared" si="44"/>
        <v>0.38541666666666663</v>
      </c>
      <c r="BD19" s="30">
        <f t="shared" si="45"/>
        <v>0.44791666666666663</v>
      </c>
      <c r="BE19" s="30">
        <f t="shared" si="46"/>
        <v>0.51041666666666663</v>
      </c>
      <c r="BF19" s="30">
        <f t="shared" si="47"/>
        <v>0.58333333333333326</v>
      </c>
      <c r="BG19" s="30">
        <f t="shared" si="48"/>
        <v>0.63541666666666663</v>
      </c>
      <c r="BH19" s="30">
        <f t="shared" si="49"/>
        <v>0.6875</v>
      </c>
      <c r="BI19" s="40">
        <f t="shared" si="50"/>
        <v>0.73611111111111116</v>
      </c>
    </row>
    <row r="20" spans="1:61" x14ac:dyDescent="0.3">
      <c r="A20" s="4">
        <v>14</v>
      </c>
      <c r="B20" s="1" t="s">
        <v>135</v>
      </c>
      <c r="C20" s="4" t="s">
        <v>10</v>
      </c>
      <c r="D20" s="5">
        <v>0.46</v>
      </c>
      <c r="E20" s="5">
        <f t="shared" ref="E20:E30" si="51">E19+D20</f>
        <v>5.42</v>
      </c>
      <c r="F20" s="5">
        <f t="shared" ref="F20:F30" si="52">F19+D20</f>
        <v>8.3800000000000008</v>
      </c>
      <c r="G20" s="5">
        <f t="shared" ref="G20:G30" si="53">G19+D20</f>
        <v>6.63</v>
      </c>
      <c r="H20" s="16">
        <v>6.9444444444444447E-4</v>
      </c>
      <c r="I20" s="33">
        <v>6.9444444444444447E-4</v>
      </c>
      <c r="J20" s="33">
        <v>6.9444444444444447E-4</v>
      </c>
      <c r="K20" s="36">
        <f t="shared" si="4"/>
        <v>0.26666666666666666</v>
      </c>
      <c r="L20" s="30">
        <f t="shared" si="38"/>
        <v>0.30069444444444443</v>
      </c>
      <c r="M20" s="30">
        <f t="shared" si="5"/>
        <v>0.32499999999999996</v>
      </c>
      <c r="N20" s="30">
        <f t="shared" si="6"/>
        <v>0.36319444444444443</v>
      </c>
      <c r="O20" s="30">
        <f t="shared" si="7"/>
        <v>0.42083333333333328</v>
      </c>
      <c r="P20" s="30">
        <f t="shared" si="8"/>
        <v>0.50416666666666665</v>
      </c>
      <c r="Q20" s="30">
        <f t="shared" si="9"/>
        <v>0.56944444444444442</v>
      </c>
      <c r="R20" s="30">
        <f t="shared" si="10"/>
        <v>0.59097222222222223</v>
      </c>
      <c r="S20" s="30">
        <f t="shared" si="11"/>
        <v>0.61111111111111105</v>
      </c>
      <c r="T20" s="30">
        <f t="shared" si="12"/>
        <v>0.63263888888888886</v>
      </c>
      <c r="U20" s="30">
        <f t="shared" si="13"/>
        <v>0.66736111111111107</v>
      </c>
      <c r="V20" s="48">
        <f t="shared" si="14"/>
        <v>0.70555555555555549</v>
      </c>
      <c r="W20" s="48">
        <f t="shared" si="15"/>
        <v>0.75069444444444433</v>
      </c>
      <c r="X20" s="40">
        <f t="shared" si="16"/>
        <v>0.80625000000000002</v>
      </c>
      <c r="Z20" s="36">
        <f t="shared" si="17"/>
        <v>0.26666666666666666</v>
      </c>
      <c r="AA20" s="30">
        <f t="shared" si="18"/>
        <v>0.32361111111111107</v>
      </c>
      <c r="AB20" s="30">
        <f t="shared" si="19"/>
        <v>0.38958333333333334</v>
      </c>
      <c r="AC20" s="30">
        <f t="shared" si="20"/>
        <v>0.42777777777777776</v>
      </c>
      <c r="AD20" s="30">
        <f t="shared" si="21"/>
        <v>0.51249999999999996</v>
      </c>
      <c r="AE20" s="30">
        <f t="shared" si="22"/>
        <v>0.59097222222222223</v>
      </c>
      <c r="AF20" s="30">
        <f t="shared" si="23"/>
        <v>0.64097222222222217</v>
      </c>
      <c r="AG20" s="48">
        <f t="shared" si="24"/>
        <v>0.69861111111111107</v>
      </c>
      <c r="AH20" s="48">
        <f t="shared" si="25"/>
        <v>0.75208333333333321</v>
      </c>
      <c r="AI20" s="40">
        <f t="shared" si="26"/>
        <v>0.80625000000000002</v>
      </c>
      <c r="AK20" s="36">
        <f t="shared" si="27"/>
        <v>0.28611111111111104</v>
      </c>
      <c r="AL20" s="30">
        <f t="shared" si="28"/>
        <v>0.38611111111111107</v>
      </c>
      <c r="AM20" s="30">
        <f t="shared" si="29"/>
        <v>0.42777777777777776</v>
      </c>
      <c r="AN20" s="30">
        <f t="shared" si="30"/>
        <v>0.46944444444444439</v>
      </c>
      <c r="AO20" s="30">
        <f t="shared" si="31"/>
        <v>0.51111111111111107</v>
      </c>
      <c r="AP20" s="30">
        <f t="shared" si="32"/>
        <v>0.5840277777777777</v>
      </c>
      <c r="AQ20" s="40">
        <f t="shared" si="33"/>
        <v>0.63611111111111107</v>
      </c>
      <c r="AS20" s="36">
        <f t="shared" si="34"/>
        <v>0.28611111111111104</v>
      </c>
      <c r="AT20" s="30">
        <f t="shared" si="35"/>
        <v>0.38611111111111107</v>
      </c>
      <c r="AU20" s="30">
        <f t="shared" si="36"/>
        <v>0.42777777777777776</v>
      </c>
      <c r="AV20" s="30">
        <f t="shared" si="37"/>
        <v>0.46944444444444439</v>
      </c>
      <c r="AW20" s="30">
        <f t="shared" si="39"/>
        <v>0.51111111111111107</v>
      </c>
      <c r="AX20" s="30">
        <f t="shared" si="40"/>
        <v>0.5840277777777777</v>
      </c>
      <c r="AY20" s="30">
        <f t="shared" si="41"/>
        <v>0.63611111111111107</v>
      </c>
      <c r="AZ20" s="30">
        <f t="shared" si="42"/>
        <v>0.68819444444444444</v>
      </c>
      <c r="BA20" s="40">
        <f t="shared" si="43"/>
        <v>0.7368055555555556</v>
      </c>
      <c r="BC20" s="36">
        <f t="shared" si="44"/>
        <v>0.38611111111111107</v>
      </c>
      <c r="BD20" s="30">
        <f t="shared" si="45"/>
        <v>0.44861111111111107</v>
      </c>
      <c r="BE20" s="30">
        <f t="shared" si="46"/>
        <v>0.51111111111111107</v>
      </c>
      <c r="BF20" s="30">
        <f t="shared" si="47"/>
        <v>0.5840277777777777</v>
      </c>
      <c r="BG20" s="30">
        <f t="shared" si="48"/>
        <v>0.63611111111111107</v>
      </c>
      <c r="BH20" s="30">
        <f t="shared" si="49"/>
        <v>0.68819444444444444</v>
      </c>
      <c r="BI20" s="40">
        <f t="shared" si="50"/>
        <v>0.7368055555555556</v>
      </c>
    </row>
    <row r="21" spans="1:61" x14ac:dyDescent="0.3">
      <c r="A21" s="4">
        <v>15</v>
      </c>
      <c r="B21" s="7" t="s">
        <v>83</v>
      </c>
      <c r="C21" s="4" t="s">
        <v>58</v>
      </c>
      <c r="D21" s="5">
        <v>0.72</v>
      </c>
      <c r="E21" s="5">
        <f t="shared" si="51"/>
        <v>6.14</v>
      </c>
      <c r="F21" s="5">
        <f t="shared" si="52"/>
        <v>9.1000000000000014</v>
      </c>
      <c r="G21" s="5">
        <f t="shared" si="53"/>
        <v>7.35</v>
      </c>
      <c r="H21" s="16">
        <v>1.3888888888888889E-3</v>
      </c>
      <c r="I21" s="33">
        <v>1.3888888888888889E-3</v>
      </c>
      <c r="J21" s="33">
        <v>1.3888888888888889E-3</v>
      </c>
      <c r="K21" s="36">
        <f t="shared" ref="K21:K30" si="54">K20+I21</f>
        <v>0.26805555555555555</v>
      </c>
      <c r="L21" s="30">
        <f t="shared" ref="L21:L30" si="55">L20+H21</f>
        <v>0.30208333333333331</v>
      </c>
      <c r="M21" s="30">
        <f t="shared" ref="M21:M30" si="56">M20+J21</f>
        <v>0.32638888888888884</v>
      </c>
      <c r="N21" s="30">
        <f t="shared" ref="N21:N30" si="57">N20+J21</f>
        <v>0.36458333333333331</v>
      </c>
      <c r="O21" s="30">
        <f t="shared" ref="O21:O30" si="58">O20+H21</f>
        <v>0.42222222222222217</v>
      </c>
      <c r="P21" s="30">
        <f t="shared" ref="P21:P30" si="59">P20+H21</f>
        <v>0.50555555555555554</v>
      </c>
      <c r="Q21" s="30">
        <f t="shared" ref="Q21:Q30" si="60">Q20+J21</f>
        <v>0.5708333333333333</v>
      </c>
      <c r="R21" s="30">
        <f t="shared" ref="R21:R30" si="61">R20+H21</f>
        <v>0.59236111111111112</v>
      </c>
      <c r="S21" s="30">
        <f t="shared" ref="S21:S30" si="62">S20+J21</f>
        <v>0.61249999999999993</v>
      </c>
      <c r="T21" s="30">
        <f t="shared" ref="T21:T30" si="63">T20+H21</f>
        <v>0.63402777777777775</v>
      </c>
      <c r="U21" s="30">
        <f t="shared" ref="U21:U30" si="64">U20+H21</f>
        <v>0.66874999999999996</v>
      </c>
      <c r="V21" s="48">
        <f t="shared" ref="V21:V30" si="65">V20+H21</f>
        <v>0.70694444444444438</v>
      </c>
      <c r="W21" s="48">
        <f t="shared" ref="W21:W30" si="66">W20+H21</f>
        <v>0.75208333333333321</v>
      </c>
      <c r="X21" s="40">
        <f t="shared" ref="X21:X30" si="67">X20+H21</f>
        <v>0.80763888888888891</v>
      </c>
      <c r="Z21" s="36">
        <f t="shared" ref="Z21:Z30" si="68">Z20+I21</f>
        <v>0.26805555555555555</v>
      </c>
      <c r="AA21" s="30">
        <f t="shared" ref="AA21:AA30" si="69">AA20+H21</f>
        <v>0.32499999999999996</v>
      </c>
      <c r="AB21" s="30">
        <f t="shared" ref="AB21:AB30" si="70">AB20+I21</f>
        <v>0.39097222222222222</v>
      </c>
      <c r="AC21" s="30">
        <f t="shared" ref="AC21:AC30" si="71">AC20+H21</f>
        <v>0.42916666666666664</v>
      </c>
      <c r="AD21" s="30">
        <f t="shared" ref="AD21:AD30" si="72">AD20+J21</f>
        <v>0.51388888888888884</v>
      </c>
      <c r="AE21" s="30">
        <f t="shared" ref="AE21:AE30" si="73">AE20+H21</f>
        <v>0.59236111111111112</v>
      </c>
      <c r="AF21" s="30">
        <f t="shared" ref="AF21:AF30" si="74">AF20+J21</f>
        <v>0.64236111111111105</v>
      </c>
      <c r="AG21" s="48">
        <f t="shared" ref="AG21:AG30" si="75">AG20+H21</f>
        <v>0.7</v>
      </c>
      <c r="AH21" s="48">
        <f t="shared" ref="AH21:AH30" si="76">AH20+J21</f>
        <v>0.7534722222222221</v>
      </c>
      <c r="AI21" s="40">
        <f t="shared" ref="AI21:AI30" si="77">AI20+H21</f>
        <v>0.80763888888888891</v>
      </c>
      <c r="AK21" s="36">
        <f t="shared" ref="AK21:AK30" si="78">AK20+I21</f>
        <v>0.28749999999999992</v>
      </c>
      <c r="AL21" s="30">
        <f t="shared" ref="AL21:AL30" si="79">AL20+I21</f>
        <v>0.38749999999999996</v>
      </c>
      <c r="AM21" s="30">
        <f t="shared" ref="AM21:AM30" si="80">AM20+I21</f>
        <v>0.42916666666666664</v>
      </c>
      <c r="AN21" s="30">
        <f t="shared" ref="AN21:AN30" si="81">AN20+I21</f>
        <v>0.47083333333333327</v>
      </c>
      <c r="AO21" s="30">
        <f t="shared" ref="AO21:AO30" si="82">AO20+I21</f>
        <v>0.51249999999999996</v>
      </c>
      <c r="AP21" s="30">
        <f t="shared" ref="AP21:AP30" si="83">AP20+I21</f>
        <v>0.58541666666666659</v>
      </c>
      <c r="AQ21" s="40">
        <f t="shared" ref="AQ21:AQ30" si="84">AQ20+I21</f>
        <v>0.63749999999999996</v>
      </c>
      <c r="AS21" s="36">
        <f t="shared" ref="AS21:AS30" si="85">AS20+I21</f>
        <v>0.28749999999999992</v>
      </c>
      <c r="AT21" s="30">
        <f t="shared" ref="AT21:AT30" si="86">AT20+I21</f>
        <v>0.38749999999999996</v>
      </c>
      <c r="AU21" s="30">
        <f t="shared" ref="AU21:AU30" si="87">AU20+I21</f>
        <v>0.42916666666666664</v>
      </c>
      <c r="AV21" s="30">
        <f t="shared" ref="AV21:AV30" si="88">AV20+I21</f>
        <v>0.47083333333333327</v>
      </c>
      <c r="AW21" s="30">
        <f t="shared" ref="AW21:AW30" si="89">AW20+I21</f>
        <v>0.51249999999999996</v>
      </c>
      <c r="AX21" s="30">
        <f t="shared" ref="AX21:AX30" si="90">AX20+I21</f>
        <v>0.58541666666666659</v>
      </c>
      <c r="AY21" s="30">
        <f t="shared" ref="AY21:AY30" si="91">AY20+I21</f>
        <v>0.63749999999999996</v>
      </c>
      <c r="AZ21" s="30">
        <f t="shared" ref="AZ21:AZ30" si="92">AZ20+I21</f>
        <v>0.68958333333333333</v>
      </c>
      <c r="BA21" s="40">
        <f t="shared" ref="BA21:BA30" si="93">BA20+I21</f>
        <v>0.73819444444444449</v>
      </c>
      <c r="BC21" s="36">
        <f t="shared" ref="BC21:BC30" si="94">BC20+I21</f>
        <v>0.38749999999999996</v>
      </c>
      <c r="BD21" s="30">
        <f t="shared" ref="BD21:BD30" si="95">BD20+I21</f>
        <v>0.44999999999999996</v>
      </c>
      <c r="BE21" s="30">
        <f t="shared" ref="BE21:BE30" si="96">BE20+I21</f>
        <v>0.51249999999999996</v>
      </c>
      <c r="BF21" s="30">
        <f t="shared" ref="BF21:BF30" si="97">BF20+I21</f>
        <v>0.58541666666666659</v>
      </c>
      <c r="BG21" s="30">
        <f t="shared" ref="BG21:BG30" si="98">BG20+I21</f>
        <v>0.63749999999999996</v>
      </c>
      <c r="BH21" s="30">
        <f t="shared" ref="BH21:BH30" si="99">BH20+I21</f>
        <v>0.68958333333333333</v>
      </c>
      <c r="BI21" s="40">
        <f t="shared" ref="BI21:BI30" si="100">BI20+I21</f>
        <v>0.73819444444444449</v>
      </c>
    </row>
    <row r="22" spans="1:61" x14ac:dyDescent="0.3">
      <c r="A22" s="4">
        <v>16</v>
      </c>
      <c r="B22" s="7" t="s">
        <v>21</v>
      </c>
      <c r="C22" s="4" t="s">
        <v>58</v>
      </c>
      <c r="D22" s="5">
        <v>0.92</v>
      </c>
      <c r="E22" s="5">
        <f t="shared" si="51"/>
        <v>7.06</v>
      </c>
      <c r="F22" s="5">
        <f t="shared" si="52"/>
        <v>10.020000000000001</v>
      </c>
      <c r="G22" s="5">
        <f t="shared" si="53"/>
        <v>8.27</v>
      </c>
      <c r="H22" s="16">
        <v>1.3888888888888889E-3</v>
      </c>
      <c r="I22" s="33">
        <v>1.3888888888888889E-3</v>
      </c>
      <c r="J22" s="33">
        <v>1.3888888888888889E-3</v>
      </c>
      <c r="K22" s="36">
        <f t="shared" si="54"/>
        <v>0.26944444444444443</v>
      </c>
      <c r="L22" s="30">
        <f t="shared" si="55"/>
        <v>0.3034722222222222</v>
      </c>
      <c r="M22" s="30">
        <f t="shared" si="56"/>
        <v>0.32777777777777772</v>
      </c>
      <c r="N22" s="30">
        <f t="shared" si="57"/>
        <v>0.3659722222222222</v>
      </c>
      <c r="O22" s="30">
        <f t="shared" si="58"/>
        <v>0.42361111111111105</v>
      </c>
      <c r="P22" s="30">
        <f t="shared" si="59"/>
        <v>0.50694444444444442</v>
      </c>
      <c r="Q22" s="30">
        <f t="shared" si="60"/>
        <v>0.57222222222222219</v>
      </c>
      <c r="R22" s="30">
        <f t="shared" si="61"/>
        <v>0.59375</v>
      </c>
      <c r="S22" s="30">
        <f t="shared" si="62"/>
        <v>0.61388888888888882</v>
      </c>
      <c r="T22" s="30">
        <f t="shared" si="63"/>
        <v>0.63541666666666663</v>
      </c>
      <c r="U22" s="30">
        <f t="shared" si="64"/>
        <v>0.67013888888888884</v>
      </c>
      <c r="V22" s="48">
        <f t="shared" si="65"/>
        <v>0.70833333333333326</v>
      </c>
      <c r="W22" s="48">
        <f t="shared" si="66"/>
        <v>0.7534722222222221</v>
      </c>
      <c r="X22" s="40">
        <f t="shared" si="67"/>
        <v>0.80902777777777779</v>
      </c>
      <c r="Z22" s="36">
        <f t="shared" si="68"/>
        <v>0.26944444444444443</v>
      </c>
      <c r="AA22" s="30">
        <f t="shared" si="69"/>
        <v>0.32638888888888884</v>
      </c>
      <c r="AB22" s="30">
        <f t="shared" si="70"/>
        <v>0.3923611111111111</v>
      </c>
      <c r="AC22" s="30">
        <f t="shared" si="71"/>
        <v>0.43055555555555552</v>
      </c>
      <c r="AD22" s="30">
        <f t="shared" si="72"/>
        <v>0.51527777777777772</v>
      </c>
      <c r="AE22" s="30">
        <f t="shared" si="73"/>
        <v>0.59375</v>
      </c>
      <c r="AF22" s="30">
        <f t="shared" si="74"/>
        <v>0.64374999999999993</v>
      </c>
      <c r="AG22" s="48">
        <f t="shared" si="75"/>
        <v>0.70138888888888884</v>
      </c>
      <c r="AH22" s="48">
        <f t="shared" si="76"/>
        <v>0.75486111111111098</v>
      </c>
      <c r="AI22" s="40">
        <f t="shared" si="77"/>
        <v>0.80902777777777779</v>
      </c>
      <c r="AK22" s="36">
        <f t="shared" si="78"/>
        <v>0.28888888888888881</v>
      </c>
      <c r="AL22" s="30">
        <f t="shared" si="79"/>
        <v>0.38888888888888884</v>
      </c>
      <c r="AM22" s="30">
        <f t="shared" si="80"/>
        <v>0.43055555555555552</v>
      </c>
      <c r="AN22" s="30">
        <f t="shared" si="81"/>
        <v>0.47222222222222215</v>
      </c>
      <c r="AO22" s="30">
        <f t="shared" si="82"/>
        <v>0.51388888888888884</v>
      </c>
      <c r="AP22" s="30">
        <f t="shared" si="83"/>
        <v>0.58680555555555547</v>
      </c>
      <c r="AQ22" s="40">
        <f t="shared" si="84"/>
        <v>0.63888888888888884</v>
      </c>
      <c r="AS22" s="36">
        <f t="shared" si="85"/>
        <v>0.28888888888888881</v>
      </c>
      <c r="AT22" s="30">
        <f t="shared" si="86"/>
        <v>0.38888888888888884</v>
      </c>
      <c r="AU22" s="30">
        <f t="shared" si="87"/>
        <v>0.43055555555555552</v>
      </c>
      <c r="AV22" s="30">
        <f t="shared" si="88"/>
        <v>0.47222222222222215</v>
      </c>
      <c r="AW22" s="30">
        <f t="shared" si="89"/>
        <v>0.51388888888888884</v>
      </c>
      <c r="AX22" s="30">
        <f t="shared" si="90"/>
        <v>0.58680555555555547</v>
      </c>
      <c r="AY22" s="30">
        <f t="shared" si="91"/>
        <v>0.63888888888888884</v>
      </c>
      <c r="AZ22" s="30">
        <f t="shared" si="92"/>
        <v>0.69097222222222221</v>
      </c>
      <c r="BA22" s="40">
        <f t="shared" si="93"/>
        <v>0.73958333333333337</v>
      </c>
      <c r="BC22" s="36">
        <f t="shared" si="94"/>
        <v>0.38888888888888884</v>
      </c>
      <c r="BD22" s="30">
        <f t="shared" si="95"/>
        <v>0.45138888888888884</v>
      </c>
      <c r="BE22" s="30">
        <f t="shared" si="96"/>
        <v>0.51388888888888884</v>
      </c>
      <c r="BF22" s="30">
        <f t="shared" si="97"/>
        <v>0.58680555555555547</v>
      </c>
      <c r="BG22" s="30">
        <f t="shared" si="98"/>
        <v>0.63888888888888884</v>
      </c>
      <c r="BH22" s="30">
        <f t="shared" si="99"/>
        <v>0.69097222222222221</v>
      </c>
      <c r="BI22" s="40">
        <f t="shared" si="100"/>
        <v>0.73958333333333337</v>
      </c>
    </row>
    <row r="23" spans="1:61" x14ac:dyDescent="0.3">
      <c r="A23" s="4">
        <v>17</v>
      </c>
      <c r="B23" s="7" t="s">
        <v>23</v>
      </c>
      <c r="C23" s="4" t="s">
        <v>59</v>
      </c>
      <c r="D23" s="5">
        <v>0.59</v>
      </c>
      <c r="E23" s="5">
        <f t="shared" si="51"/>
        <v>7.6499999999999995</v>
      </c>
      <c r="F23" s="5">
        <f t="shared" si="52"/>
        <v>10.610000000000001</v>
      </c>
      <c r="G23" s="5">
        <f t="shared" si="53"/>
        <v>8.86</v>
      </c>
      <c r="H23" s="16">
        <v>6.9444444444444447E-4</v>
      </c>
      <c r="I23" s="33">
        <v>6.9444444444444447E-4</v>
      </c>
      <c r="J23" s="33">
        <v>6.9444444444444447E-4</v>
      </c>
      <c r="K23" s="36">
        <f t="shared" si="54"/>
        <v>0.27013888888888887</v>
      </c>
      <c r="L23" s="30">
        <f t="shared" si="55"/>
        <v>0.30416666666666664</v>
      </c>
      <c r="M23" s="30">
        <f t="shared" si="56"/>
        <v>0.32847222222222217</v>
      </c>
      <c r="N23" s="30">
        <f t="shared" si="57"/>
        <v>0.36666666666666664</v>
      </c>
      <c r="O23" s="30">
        <f t="shared" si="58"/>
        <v>0.42430555555555549</v>
      </c>
      <c r="P23" s="30">
        <f t="shared" si="59"/>
        <v>0.50763888888888886</v>
      </c>
      <c r="Q23" s="30">
        <f t="shared" si="60"/>
        <v>0.57291666666666663</v>
      </c>
      <c r="R23" s="30">
        <f t="shared" si="61"/>
        <v>0.59444444444444444</v>
      </c>
      <c r="S23" s="30">
        <f t="shared" si="62"/>
        <v>0.61458333333333326</v>
      </c>
      <c r="T23" s="30">
        <f t="shared" si="63"/>
        <v>0.63611111111111107</v>
      </c>
      <c r="U23" s="30">
        <f t="shared" si="64"/>
        <v>0.67083333333333328</v>
      </c>
      <c r="V23" s="48">
        <f t="shared" si="65"/>
        <v>0.7090277777777777</v>
      </c>
      <c r="W23" s="48">
        <f t="shared" si="66"/>
        <v>0.75416666666666654</v>
      </c>
      <c r="X23" s="40">
        <f t="shared" si="67"/>
        <v>0.80972222222222223</v>
      </c>
      <c r="Z23" s="36">
        <f t="shared" si="68"/>
        <v>0.27013888888888887</v>
      </c>
      <c r="AA23" s="30">
        <f t="shared" si="69"/>
        <v>0.32708333333333328</v>
      </c>
      <c r="AB23" s="30">
        <f t="shared" si="70"/>
        <v>0.39305555555555555</v>
      </c>
      <c r="AC23" s="30">
        <f t="shared" si="71"/>
        <v>0.43124999999999997</v>
      </c>
      <c r="AD23" s="30">
        <f t="shared" si="72"/>
        <v>0.51597222222222217</v>
      </c>
      <c r="AE23" s="30">
        <f t="shared" si="73"/>
        <v>0.59444444444444444</v>
      </c>
      <c r="AF23" s="30">
        <f t="shared" si="74"/>
        <v>0.64444444444444438</v>
      </c>
      <c r="AG23" s="48">
        <f t="shared" si="75"/>
        <v>0.70208333333333328</v>
      </c>
      <c r="AH23" s="48">
        <f t="shared" si="76"/>
        <v>0.75555555555555542</v>
      </c>
      <c r="AI23" s="40">
        <f t="shared" si="77"/>
        <v>0.80972222222222223</v>
      </c>
      <c r="AK23" s="36">
        <f t="shared" si="78"/>
        <v>0.28958333333333325</v>
      </c>
      <c r="AL23" s="30">
        <f t="shared" si="79"/>
        <v>0.38958333333333328</v>
      </c>
      <c r="AM23" s="30">
        <f t="shared" si="80"/>
        <v>0.43124999999999997</v>
      </c>
      <c r="AN23" s="30">
        <f t="shared" si="81"/>
        <v>0.4729166666666666</v>
      </c>
      <c r="AO23" s="30">
        <f t="shared" si="82"/>
        <v>0.51458333333333328</v>
      </c>
      <c r="AP23" s="30">
        <f t="shared" si="83"/>
        <v>0.58749999999999991</v>
      </c>
      <c r="AQ23" s="40">
        <f t="shared" si="84"/>
        <v>0.63958333333333328</v>
      </c>
      <c r="AS23" s="36">
        <f t="shared" si="85"/>
        <v>0.28958333333333325</v>
      </c>
      <c r="AT23" s="30">
        <f t="shared" si="86"/>
        <v>0.38958333333333328</v>
      </c>
      <c r="AU23" s="30">
        <f t="shared" si="87"/>
        <v>0.43124999999999997</v>
      </c>
      <c r="AV23" s="30">
        <f t="shared" si="88"/>
        <v>0.4729166666666666</v>
      </c>
      <c r="AW23" s="30">
        <f t="shared" si="89"/>
        <v>0.51458333333333328</v>
      </c>
      <c r="AX23" s="30">
        <f t="shared" si="90"/>
        <v>0.58749999999999991</v>
      </c>
      <c r="AY23" s="30">
        <f t="shared" si="91"/>
        <v>0.63958333333333328</v>
      </c>
      <c r="AZ23" s="30">
        <f t="shared" si="92"/>
        <v>0.69166666666666665</v>
      </c>
      <c r="BA23" s="40">
        <f t="shared" si="93"/>
        <v>0.74027777777777781</v>
      </c>
      <c r="BC23" s="36">
        <f t="shared" si="94"/>
        <v>0.38958333333333328</v>
      </c>
      <c r="BD23" s="30">
        <f t="shared" si="95"/>
        <v>0.45208333333333328</v>
      </c>
      <c r="BE23" s="30">
        <f t="shared" si="96"/>
        <v>0.51458333333333328</v>
      </c>
      <c r="BF23" s="30">
        <f t="shared" si="97"/>
        <v>0.58749999999999991</v>
      </c>
      <c r="BG23" s="30">
        <f t="shared" si="98"/>
        <v>0.63958333333333328</v>
      </c>
      <c r="BH23" s="30">
        <f t="shared" si="99"/>
        <v>0.69166666666666665</v>
      </c>
      <c r="BI23" s="40">
        <f t="shared" si="100"/>
        <v>0.74027777777777781</v>
      </c>
    </row>
    <row r="24" spans="1:61" x14ac:dyDescent="0.3">
      <c r="A24" s="4">
        <v>18</v>
      </c>
      <c r="B24" s="7" t="s">
        <v>63</v>
      </c>
      <c r="C24" s="4" t="s">
        <v>59</v>
      </c>
      <c r="D24" s="5">
        <v>0.56999999999999995</v>
      </c>
      <c r="E24" s="5">
        <f t="shared" si="51"/>
        <v>8.2199999999999989</v>
      </c>
      <c r="F24" s="5">
        <f t="shared" si="52"/>
        <v>11.180000000000001</v>
      </c>
      <c r="G24" s="5">
        <f t="shared" si="53"/>
        <v>9.43</v>
      </c>
      <c r="H24" s="16">
        <v>6.9444444444444447E-4</v>
      </c>
      <c r="I24" s="33">
        <v>6.9444444444444447E-4</v>
      </c>
      <c r="J24" s="33">
        <v>6.9444444444444447E-4</v>
      </c>
      <c r="K24" s="36">
        <f t="shared" si="54"/>
        <v>0.27083333333333331</v>
      </c>
      <c r="L24" s="30">
        <f t="shared" si="55"/>
        <v>0.30486111111111108</v>
      </c>
      <c r="M24" s="30">
        <f t="shared" si="56"/>
        <v>0.32916666666666661</v>
      </c>
      <c r="N24" s="30">
        <f t="shared" si="57"/>
        <v>0.36736111111111108</v>
      </c>
      <c r="O24" s="30">
        <f t="shared" si="58"/>
        <v>0.42499999999999993</v>
      </c>
      <c r="P24" s="30">
        <f t="shared" si="59"/>
        <v>0.5083333333333333</v>
      </c>
      <c r="Q24" s="30">
        <f t="shared" si="60"/>
        <v>0.57361111111111107</v>
      </c>
      <c r="R24" s="30">
        <f t="shared" si="61"/>
        <v>0.59513888888888888</v>
      </c>
      <c r="S24" s="30">
        <f t="shared" si="62"/>
        <v>0.6152777777777777</v>
      </c>
      <c r="T24" s="30">
        <f t="shared" si="63"/>
        <v>0.63680555555555551</v>
      </c>
      <c r="U24" s="30">
        <f t="shared" si="64"/>
        <v>0.67152777777777772</v>
      </c>
      <c r="V24" s="48">
        <f t="shared" si="65"/>
        <v>0.70972222222222214</v>
      </c>
      <c r="W24" s="48">
        <f t="shared" si="66"/>
        <v>0.75486111111111098</v>
      </c>
      <c r="X24" s="40">
        <f t="shared" si="67"/>
        <v>0.81041666666666667</v>
      </c>
      <c r="Z24" s="36">
        <f t="shared" si="68"/>
        <v>0.27083333333333331</v>
      </c>
      <c r="AA24" s="30">
        <f t="shared" si="69"/>
        <v>0.32777777777777772</v>
      </c>
      <c r="AB24" s="30">
        <f t="shared" si="70"/>
        <v>0.39374999999999999</v>
      </c>
      <c r="AC24" s="30">
        <f t="shared" si="71"/>
        <v>0.43194444444444441</v>
      </c>
      <c r="AD24" s="30">
        <f t="shared" si="72"/>
        <v>0.51666666666666661</v>
      </c>
      <c r="AE24" s="30">
        <f t="shared" si="73"/>
        <v>0.59513888888888888</v>
      </c>
      <c r="AF24" s="30">
        <f t="shared" si="74"/>
        <v>0.64513888888888882</v>
      </c>
      <c r="AG24" s="48">
        <f t="shared" si="75"/>
        <v>0.70277777777777772</v>
      </c>
      <c r="AH24" s="48">
        <f t="shared" si="76"/>
        <v>0.75624999999999987</v>
      </c>
      <c r="AI24" s="40">
        <f t="shared" si="77"/>
        <v>0.81041666666666667</v>
      </c>
      <c r="AK24" s="36">
        <f t="shared" si="78"/>
        <v>0.29027777777777769</v>
      </c>
      <c r="AL24" s="30">
        <f t="shared" si="79"/>
        <v>0.39027777777777772</v>
      </c>
      <c r="AM24" s="30">
        <f t="shared" si="80"/>
        <v>0.43194444444444441</v>
      </c>
      <c r="AN24" s="30">
        <f t="shared" si="81"/>
        <v>0.47361111111111104</v>
      </c>
      <c r="AO24" s="30">
        <f t="shared" si="82"/>
        <v>0.51527777777777772</v>
      </c>
      <c r="AP24" s="30">
        <f t="shared" si="83"/>
        <v>0.58819444444444435</v>
      </c>
      <c r="AQ24" s="40">
        <f t="shared" si="84"/>
        <v>0.64027777777777772</v>
      </c>
      <c r="AS24" s="36">
        <f t="shared" si="85"/>
        <v>0.29027777777777769</v>
      </c>
      <c r="AT24" s="30">
        <f t="shared" si="86"/>
        <v>0.39027777777777772</v>
      </c>
      <c r="AU24" s="30">
        <f t="shared" si="87"/>
        <v>0.43194444444444441</v>
      </c>
      <c r="AV24" s="30">
        <f t="shared" si="88"/>
        <v>0.47361111111111104</v>
      </c>
      <c r="AW24" s="30">
        <f t="shared" si="89"/>
        <v>0.51527777777777772</v>
      </c>
      <c r="AX24" s="30">
        <f t="shared" si="90"/>
        <v>0.58819444444444435</v>
      </c>
      <c r="AY24" s="30">
        <f t="shared" si="91"/>
        <v>0.64027777777777772</v>
      </c>
      <c r="AZ24" s="30">
        <f t="shared" si="92"/>
        <v>0.69236111111111109</v>
      </c>
      <c r="BA24" s="40">
        <f t="shared" si="93"/>
        <v>0.74097222222222225</v>
      </c>
      <c r="BC24" s="36">
        <f t="shared" si="94"/>
        <v>0.39027777777777772</v>
      </c>
      <c r="BD24" s="30">
        <f t="shared" si="95"/>
        <v>0.45277777777777772</v>
      </c>
      <c r="BE24" s="30">
        <f t="shared" si="96"/>
        <v>0.51527777777777772</v>
      </c>
      <c r="BF24" s="30">
        <f t="shared" si="97"/>
        <v>0.58819444444444435</v>
      </c>
      <c r="BG24" s="30">
        <f t="shared" si="98"/>
        <v>0.64027777777777772</v>
      </c>
      <c r="BH24" s="30">
        <f t="shared" si="99"/>
        <v>0.69236111111111109</v>
      </c>
      <c r="BI24" s="40">
        <f t="shared" si="100"/>
        <v>0.74097222222222225</v>
      </c>
    </row>
    <row r="25" spans="1:61" x14ac:dyDescent="0.3">
      <c r="A25" s="4">
        <v>19</v>
      </c>
      <c r="B25" s="7" t="s">
        <v>25</v>
      </c>
      <c r="C25" s="4" t="s">
        <v>10</v>
      </c>
      <c r="D25" s="5">
        <v>0.88</v>
      </c>
      <c r="E25" s="5">
        <f t="shared" si="51"/>
        <v>9.1</v>
      </c>
      <c r="F25" s="5">
        <f t="shared" si="52"/>
        <v>12.060000000000002</v>
      </c>
      <c r="G25" s="5">
        <f t="shared" si="53"/>
        <v>10.31</v>
      </c>
      <c r="H25" s="16">
        <v>1.3888888888888889E-3</v>
      </c>
      <c r="I25" s="33">
        <v>1.3888888888888889E-3</v>
      </c>
      <c r="J25" s="33">
        <v>1.3888888888888889E-3</v>
      </c>
      <c r="K25" s="36">
        <f t="shared" si="54"/>
        <v>0.2722222222222222</v>
      </c>
      <c r="L25" s="30">
        <f t="shared" si="55"/>
        <v>0.30624999999999997</v>
      </c>
      <c r="M25" s="30">
        <f t="shared" si="56"/>
        <v>0.33055555555555549</v>
      </c>
      <c r="N25" s="30">
        <f t="shared" si="57"/>
        <v>0.36874999999999997</v>
      </c>
      <c r="O25" s="30">
        <f t="shared" si="58"/>
        <v>0.42638888888888882</v>
      </c>
      <c r="P25" s="30">
        <f t="shared" si="59"/>
        <v>0.50972222222222219</v>
      </c>
      <c r="Q25" s="30">
        <f t="shared" si="60"/>
        <v>0.57499999999999996</v>
      </c>
      <c r="R25" s="30">
        <f t="shared" si="61"/>
        <v>0.59652777777777777</v>
      </c>
      <c r="S25" s="30">
        <f t="shared" si="62"/>
        <v>0.61666666666666659</v>
      </c>
      <c r="T25" s="30">
        <f t="shared" si="63"/>
        <v>0.6381944444444444</v>
      </c>
      <c r="U25" s="30">
        <f t="shared" si="64"/>
        <v>0.67291666666666661</v>
      </c>
      <c r="V25" s="48">
        <f t="shared" si="65"/>
        <v>0.71111111111111103</v>
      </c>
      <c r="W25" s="48">
        <f t="shared" si="66"/>
        <v>0.75624999999999987</v>
      </c>
      <c r="X25" s="40">
        <f t="shared" si="67"/>
        <v>0.81180555555555556</v>
      </c>
      <c r="Z25" s="36">
        <f t="shared" si="68"/>
        <v>0.2722222222222222</v>
      </c>
      <c r="AA25" s="30">
        <f t="shared" si="69"/>
        <v>0.32916666666666661</v>
      </c>
      <c r="AB25" s="30">
        <f t="shared" si="70"/>
        <v>0.39513888888888887</v>
      </c>
      <c r="AC25" s="30">
        <f t="shared" si="71"/>
        <v>0.43333333333333329</v>
      </c>
      <c r="AD25" s="30">
        <f t="shared" si="72"/>
        <v>0.51805555555555549</v>
      </c>
      <c r="AE25" s="30">
        <f t="shared" si="73"/>
        <v>0.59652777777777777</v>
      </c>
      <c r="AF25" s="30">
        <f t="shared" si="74"/>
        <v>0.6465277777777777</v>
      </c>
      <c r="AG25" s="48">
        <f t="shared" si="75"/>
        <v>0.70416666666666661</v>
      </c>
      <c r="AH25" s="48">
        <f t="shared" si="76"/>
        <v>0.75763888888888875</v>
      </c>
      <c r="AI25" s="40">
        <f t="shared" si="77"/>
        <v>0.81180555555555556</v>
      </c>
      <c r="AK25" s="36">
        <f t="shared" si="78"/>
        <v>0.29166666666666657</v>
      </c>
      <c r="AL25" s="30">
        <f t="shared" si="79"/>
        <v>0.39166666666666661</v>
      </c>
      <c r="AM25" s="30">
        <f t="shared" si="80"/>
        <v>0.43333333333333329</v>
      </c>
      <c r="AN25" s="30">
        <f t="shared" si="81"/>
        <v>0.47499999999999992</v>
      </c>
      <c r="AO25" s="30">
        <f t="shared" si="82"/>
        <v>0.51666666666666661</v>
      </c>
      <c r="AP25" s="30">
        <f t="shared" si="83"/>
        <v>0.58958333333333324</v>
      </c>
      <c r="AQ25" s="40">
        <f t="shared" si="84"/>
        <v>0.64166666666666661</v>
      </c>
      <c r="AS25" s="36">
        <f t="shared" si="85"/>
        <v>0.29166666666666657</v>
      </c>
      <c r="AT25" s="30">
        <f t="shared" si="86"/>
        <v>0.39166666666666661</v>
      </c>
      <c r="AU25" s="30">
        <f t="shared" si="87"/>
        <v>0.43333333333333329</v>
      </c>
      <c r="AV25" s="30">
        <f t="shared" si="88"/>
        <v>0.47499999999999992</v>
      </c>
      <c r="AW25" s="30">
        <f t="shared" si="89"/>
        <v>0.51666666666666661</v>
      </c>
      <c r="AX25" s="30">
        <f t="shared" si="90"/>
        <v>0.58958333333333324</v>
      </c>
      <c r="AY25" s="30">
        <f t="shared" si="91"/>
        <v>0.64166666666666661</v>
      </c>
      <c r="AZ25" s="30">
        <f t="shared" si="92"/>
        <v>0.69374999999999998</v>
      </c>
      <c r="BA25" s="40">
        <f t="shared" si="93"/>
        <v>0.74236111111111114</v>
      </c>
      <c r="BC25" s="36">
        <f t="shared" si="94"/>
        <v>0.39166666666666661</v>
      </c>
      <c r="BD25" s="30">
        <f t="shared" si="95"/>
        <v>0.45416666666666661</v>
      </c>
      <c r="BE25" s="30">
        <f t="shared" si="96"/>
        <v>0.51666666666666661</v>
      </c>
      <c r="BF25" s="30">
        <f t="shared" si="97"/>
        <v>0.58958333333333324</v>
      </c>
      <c r="BG25" s="30">
        <f t="shared" si="98"/>
        <v>0.64166666666666661</v>
      </c>
      <c r="BH25" s="30">
        <f t="shared" si="99"/>
        <v>0.69374999999999998</v>
      </c>
      <c r="BI25" s="40">
        <f t="shared" si="100"/>
        <v>0.74236111111111114</v>
      </c>
    </row>
    <row r="26" spans="1:61" x14ac:dyDescent="0.3">
      <c r="A26" s="4">
        <v>20</v>
      </c>
      <c r="B26" s="7" t="s">
        <v>24</v>
      </c>
      <c r="C26" s="4" t="s">
        <v>10</v>
      </c>
      <c r="D26" s="5">
        <v>0.45</v>
      </c>
      <c r="E26" s="5">
        <f t="shared" si="51"/>
        <v>9.5499999999999989</v>
      </c>
      <c r="F26" s="5">
        <f t="shared" si="52"/>
        <v>12.510000000000002</v>
      </c>
      <c r="G26" s="5">
        <f t="shared" si="53"/>
        <v>10.76</v>
      </c>
      <c r="H26" s="16">
        <v>6.9444444444444447E-4</v>
      </c>
      <c r="I26" s="33">
        <v>6.9444444444444447E-4</v>
      </c>
      <c r="J26" s="33">
        <v>6.9444444444444447E-4</v>
      </c>
      <c r="K26" s="36">
        <f t="shared" si="54"/>
        <v>0.27291666666666664</v>
      </c>
      <c r="L26" s="30">
        <f t="shared" si="55"/>
        <v>0.30694444444444441</v>
      </c>
      <c r="M26" s="30">
        <f t="shared" si="56"/>
        <v>0.33124999999999993</v>
      </c>
      <c r="N26" s="30">
        <f t="shared" si="57"/>
        <v>0.36944444444444441</v>
      </c>
      <c r="O26" s="30">
        <f t="shared" si="58"/>
        <v>0.42708333333333326</v>
      </c>
      <c r="P26" s="30">
        <f t="shared" si="59"/>
        <v>0.51041666666666663</v>
      </c>
      <c r="Q26" s="30">
        <f t="shared" si="60"/>
        <v>0.5756944444444444</v>
      </c>
      <c r="R26" s="30">
        <f t="shared" si="61"/>
        <v>0.59722222222222221</v>
      </c>
      <c r="S26" s="30">
        <f t="shared" si="62"/>
        <v>0.61736111111111103</v>
      </c>
      <c r="T26" s="30">
        <f t="shared" si="63"/>
        <v>0.63888888888888884</v>
      </c>
      <c r="U26" s="30">
        <f t="shared" si="64"/>
        <v>0.67361111111111105</v>
      </c>
      <c r="V26" s="48">
        <f t="shared" si="65"/>
        <v>0.71180555555555547</v>
      </c>
      <c r="W26" s="48">
        <f t="shared" si="66"/>
        <v>0.75694444444444431</v>
      </c>
      <c r="X26" s="40">
        <f t="shared" si="67"/>
        <v>0.8125</v>
      </c>
      <c r="Z26" s="36">
        <f t="shared" si="68"/>
        <v>0.27291666666666664</v>
      </c>
      <c r="AA26" s="30">
        <f t="shared" si="69"/>
        <v>0.32986111111111105</v>
      </c>
      <c r="AB26" s="30">
        <f t="shared" si="70"/>
        <v>0.39583333333333331</v>
      </c>
      <c r="AC26" s="30">
        <f t="shared" si="71"/>
        <v>0.43402777777777773</v>
      </c>
      <c r="AD26" s="30">
        <f t="shared" si="72"/>
        <v>0.51874999999999993</v>
      </c>
      <c r="AE26" s="30">
        <f t="shared" si="73"/>
        <v>0.59722222222222221</v>
      </c>
      <c r="AF26" s="30">
        <f t="shared" si="74"/>
        <v>0.64722222222222214</v>
      </c>
      <c r="AG26" s="48">
        <f t="shared" si="75"/>
        <v>0.70486111111111105</v>
      </c>
      <c r="AH26" s="48">
        <f t="shared" si="76"/>
        <v>0.75833333333333319</v>
      </c>
      <c r="AI26" s="40">
        <f t="shared" si="77"/>
        <v>0.8125</v>
      </c>
      <c r="AK26" s="36">
        <f t="shared" si="78"/>
        <v>0.29236111111111102</v>
      </c>
      <c r="AL26" s="30">
        <f t="shared" si="79"/>
        <v>0.39236111111111105</v>
      </c>
      <c r="AM26" s="30">
        <f t="shared" si="80"/>
        <v>0.43402777777777773</v>
      </c>
      <c r="AN26" s="30">
        <f t="shared" si="81"/>
        <v>0.47569444444444436</v>
      </c>
      <c r="AO26" s="30">
        <f t="shared" si="82"/>
        <v>0.51736111111111105</v>
      </c>
      <c r="AP26" s="30">
        <f t="shared" si="83"/>
        <v>0.59027777777777768</v>
      </c>
      <c r="AQ26" s="40">
        <f t="shared" si="84"/>
        <v>0.64236111111111105</v>
      </c>
      <c r="AS26" s="36">
        <f t="shared" si="85"/>
        <v>0.29236111111111102</v>
      </c>
      <c r="AT26" s="30">
        <f t="shared" si="86"/>
        <v>0.39236111111111105</v>
      </c>
      <c r="AU26" s="30">
        <f t="shared" si="87"/>
        <v>0.43402777777777773</v>
      </c>
      <c r="AV26" s="30">
        <f t="shared" si="88"/>
        <v>0.47569444444444436</v>
      </c>
      <c r="AW26" s="30">
        <f t="shared" si="89"/>
        <v>0.51736111111111105</v>
      </c>
      <c r="AX26" s="30">
        <f t="shared" si="90"/>
        <v>0.59027777777777768</v>
      </c>
      <c r="AY26" s="30">
        <f t="shared" si="91"/>
        <v>0.64236111111111105</v>
      </c>
      <c r="AZ26" s="30">
        <f t="shared" si="92"/>
        <v>0.69444444444444442</v>
      </c>
      <c r="BA26" s="40">
        <f t="shared" si="93"/>
        <v>0.74305555555555558</v>
      </c>
      <c r="BC26" s="36">
        <f t="shared" si="94"/>
        <v>0.39236111111111105</v>
      </c>
      <c r="BD26" s="30">
        <f t="shared" si="95"/>
        <v>0.45486111111111105</v>
      </c>
      <c r="BE26" s="30">
        <f t="shared" si="96"/>
        <v>0.51736111111111105</v>
      </c>
      <c r="BF26" s="30">
        <f t="shared" si="97"/>
        <v>0.59027777777777768</v>
      </c>
      <c r="BG26" s="30">
        <f t="shared" si="98"/>
        <v>0.64236111111111105</v>
      </c>
      <c r="BH26" s="30">
        <f t="shared" si="99"/>
        <v>0.69444444444444442</v>
      </c>
      <c r="BI26" s="40">
        <f t="shared" si="100"/>
        <v>0.74305555555555558</v>
      </c>
    </row>
    <row r="27" spans="1:61" x14ac:dyDescent="0.3">
      <c r="A27" s="4">
        <v>21</v>
      </c>
      <c r="B27" s="7" t="s">
        <v>205</v>
      </c>
      <c r="C27" s="4" t="s">
        <v>10</v>
      </c>
      <c r="D27" s="5">
        <v>0.49</v>
      </c>
      <c r="E27" s="5">
        <f t="shared" si="51"/>
        <v>10.039999999999999</v>
      </c>
      <c r="F27" s="5">
        <f t="shared" si="52"/>
        <v>13.000000000000002</v>
      </c>
      <c r="G27" s="5">
        <f t="shared" si="53"/>
        <v>11.25</v>
      </c>
      <c r="H27" s="16">
        <v>6.9444444444444447E-4</v>
      </c>
      <c r="I27" s="33">
        <v>6.9444444444444447E-4</v>
      </c>
      <c r="J27" s="33">
        <v>6.9444444444444447E-4</v>
      </c>
      <c r="K27" s="36">
        <f t="shared" si="54"/>
        <v>0.27361111111111108</v>
      </c>
      <c r="L27" s="30">
        <f t="shared" si="55"/>
        <v>0.30763888888888885</v>
      </c>
      <c r="M27" s="30">
        <f t="shared" si="56"/>
        <v>0.33194444444444438</v>
      </c>
      <c r="N27" s="30">
        <f t="shared" si="57"/>
        <v>0.37013888888888885</v>
      </c>
      <c r="O27" s="30">
        <f t="shared" si="58"/>
        <v>0.4277777777777777</v>
      </c>
      <c r="P27" s="30">
        <f t="shared" si="59"/>
        <v>0.51111111111111107</v>
      </c>
      <c r="Q27" s="30">
        <f t="shared" si="60"/>
        <v>0.57638888888888884</v>
      </c>
      <c r="R27" s="30">
        <f t="shared" si="61"/>
        <v>0.59791666666666665</v>
      </c>
      <c r="S27" s="30">
        <f t="shared" si="62"/>
        <v>0.61805555555555547</v>
      </c>
      <c r="T27" s="30">
        <f t="shared" si="63"/>
        <v>0.63958333333333328</v>
      </c>
      <c r="U27" s="30">
        <f t="shared" si="64"/>
        <v>0.67430555555555549</v>
      </c>
      <c r="V27" s="48">
        <f t="shared" si="65"/>
        <v>0.71249999999999991</v>
      </c>
      <c r="W27" s="48">
        <f t="shared" si="66"/>
        <v>0.75763888888888875</v>
      </c>
      <c r="X27" s="40">
        <f t="shared" si="67"/>
        <v>0.81319444444444444</v>
      </c>
      <c r="Z27" s="36">
        <f t="shared" si="68"/>
        <v>0.27361111111111108</v>
      </c>
      <c r="AA27" s="30">
        <f t="shared" si="69"/>
        <v>0.33055555555555549</v>
      </c>
      <c r="AB27" s="30">
        <f t="shared" si="70"/>
        <v>0.39652777777777776</v>
      </c>
      <c r="AC27" s="30">
        <f t="shared" si="71"/>
        <v>0.43472222222222218</v>
      </c>
      <c r="AD27" s="30">
        <f t="shared" si="72"/>
        <v>0.51944444444444438</v>
      </c>
      <c r="AE27" s="30">
        <f t="shared" si="73"/>
        <v>0.59791666666666665</v>
      </c>
      <c r="AF27" s="30">
        <f t="shared" si="74"/>
        <v>0.64791666666666659</v>
      </c>
      <c r="AG27" s="48">
        <f t="shared" si="75"/>
        <v>0.70555555555555549</v>
      </c>
      <c r="AH27" s="48">
        <f t="shared" si="76"/>
        <v>0.75902777777777763</v>
      </c>
      <c r="AI27" s="40">
        <f t="shared" si="77"/>
        <v>0.81319444444444444</v>
      </c>
      <c r="AK27" s="36">
        <f t="shared" si="78"/>
        <v>0.29305555555555546</v>
      </c>
      <c r="AL27" s="30">
        <f t="shared" si="79"/>
        <v>0.39305555555555549</v>
      </c>
      <c r="AM27" s="30">
        <f t="shared" si="80"/>
        <v>0.43472222222222218</v>
      </c>
      <c r="AN27" s="30">
        <f t="shared" si="81"/>
        <v>0.47638888888888881</v>
      </c>
      <c r="AO27" s="30">
        <f t="shared" si="82"/>
        <v>0.51805555555555549</v>
      </c>
      <c r="AP27" s="30">
        <f t="shared" si="83"/>
        <v>0.59097222222222212</v>
      </c>
      <c r="AQ27" s="40">
        <f t="shared" si="84"/>
        <v>0.64305555555555549</v>
      </c>
      <c r="AS27" s="36">
        <f t="shared" si="85"/>
        <v>0.29305555555555546</v>
      </c>
      <c r="AT27" s="30">
        <f t="shared" si="86"/>
        <v>0.39305555555555549</v>
      </c>
      <c r="AU27" s="30">
        <f t="shared" si="87"/>
        <v>0.43472222222222218</v>
      </c>
      <c r="AV27" s="30">
        <f t="shared" si="88"/>
        <v>0.47638888888888881</v>
      </c>
      <c r="AW27" s="30">
        <f t="shared" si="89"/>
        <v>0.51805555555555549</v>
      </c>
      <c r="AX27" s="30">
        <f t="shared" si="90"/>
        <v>0.59097222222222212</v>
      </c>
      <c r="AY27" s="30">
        <f t="shared" si="91"/>
        <v>0.64305555555555549</v>
      </c>
      <c r="AZ27" s="30">
        <f t="shared" si="92"/>
        <v>0.69513888888888886</v>
      </c>
      <c r="BA27" s="40">
        <f t="shared" si="93"/>
        <v>0.74375000000000002</v>
      </c>
      <c r="BC27" s="36">
        <f t="shared" si="94"/>
        <v>0.39305555555555549</v>
      </c>
      <c r="BD27" s="30">
        <f t="shared" si="95"/>
        <v>0.45555555555555549</v>
      </c>
      <c r="BE27" s="30">
        <f t="shared" si="96"/>
        <v>0.51805555555555549</v>
      </c>
      <c r="BF27" s="30">
        <f t="shared" si="97"/>
        <v>0.59097222222222212</v>
      </c>
      <c r="BG27" s="30">
        <f t="shared" si="98"/>
        <v>0.64305555555555549</v>
      </c>
      <c r="BH27" s="30">
        <f t="shared" si="99"/>
        <v>0.69513888888888886</v>
      </c>
      <c r="BI27" s="40">
        <f t="shared" si="100"/>
        <v>0.74375000000000002</v>
      </c>
    </row>
    <row r="28" spans="1:61" x14ac:dyDescent="0.3">
      <c r="A28" s="4">
        <v>22</v>
      </c>
      <c r="B28" s="7" t="s">
        <v>35</v>
      </c>
      <c r="C28" s="4" t="s">
        <v>10</v>
      </c>
      <c r="D28" s="5">
        <v>0.4</v>
      </c>
      <c r="E28" s="5">
        <f t="shared" si="51"/>
        <v>10.44</v>
      </c>
      <c r="F28" s="5">
        <f t="shared" si="52"/>
        <v>13.400000000000002</v>
      </c>
      <c r="G28" s="5">
        <f t="shared" si="53"/>
        <v>11.65</v>
      </c>
      <c r="H28" s="16">
        <v>6.9444444444444447E-4</v>
      </c>
      <c r="I28" s="33">
        <v>6.9444444444444447E-4</v>
      </c>
      <c r="J28" s="33">
        <v>6.9444444444444447E-4</v>
      </c>
      <c r="K28" s="36">
        <f t="shared" si="54"/>
        <v>0.27430555555555552</v>
      </c>
      <c r="L28" s="30">
        <f t="shared" si="55"/>
        <v>0.30833333333333329</v>
      </c>
      <c r="M28" s="30">
        <f t="shared" si="56"/>
        <v>0.33263888888888882</v>
      </c>
      <c r="N28" s="30">
        <f t="shared" si="57"/>
        <v>0.37083333333333329</v>
      </c>
      <c r="O28" s="30">
        <f t="shared" si="58"/>
        <v>0.42847222222222214</v>
      </c>
      <c r="P28" s="30">
        <f t="shared" si="59"/>
        <v>0.51180555555555551</v>
      </c>
      <c r="Q28" s="30">
        <f t="shared" si="60"/>
        <v>0.57708333333333328</v>
      </c>
      <c r="R28" s="30">
        <f t="shared" si="61"/>
        <v>0.59861111111111109</v>
      </c>
      <c r="S28" s="30">
        <f t="shared" si="62"/>
        <v>0.61874999999999991</v>
      </c>
      <c r="T28" s="30">
        <f t="shared" si="63"/>
        <v>0.64027777777777772</v>
      </c>
      <c r="U28" s="30">
        <f t="shared" si="64"/>
        <v>0.67499999999999993</v>
      </c>
      <c r="V28" s="48">
        <f t="shared" si="65"/>
        <v>0.71319444444444435</v>
      </c>
      <c r="W28" s="48">
        <f t="shared" si="66"/>
        <v>0.75833333333333319</v>
      </c>
      <c r="X28" s="40">
        <f t="shared" si="67"/>
        <v>0.81388888888888888</v>
      </c>
      <c r="Z28" s="36">
        <f t="shared" si="68"/>
        <v>0.27430555555555552</v>
      </c>
      <c r="AA28" s="30">
        <f t="shared" si="69"/>
        <v>0.33124999999999993</v>
      </c>
      <c r="AB28" s="30">
        <f t="shared" si="70"/>
        <v>0.3972222222222222</v>
      </c>
      <c r="AC28" s="30">
        <f t="shared" si="71"/>
        <v>0.43541666666666662</v>
      </c>
      <c r="AD28" s="30">
        <f t="shared" si="72"/>
        <v>0.52013888888888882</v>
      </c>
      <c r="AE28" s="30">
        <f t="shared" si="73"/>
        <v>0.59861111111111109</v>
      </c>
      <c r="AF28" s="30">
        <f t="shared" si="74"/>
        <v>0.64861111111111103</v>
      </c>
      <c r="AG28" s="48">
        <f t="shared" si="75"/>
        <v>0.70624999999999993</v>
      </c>
      <c r="AH28" s="48">
        <f t="shared" si="76"/>
        <v>0.75972222222222208</v>
      </c>
      <c r="AI28" s="40">
        <f t="shared" si="77"/>
        <v>0.81388888888888888</v>
      </c>
      <c r="AK28" s="36">
        <f t="shared" si="78"/>
        <v>0.2937499999999999</v>
      </c>
      <c r="AL28" s="30">
        <f t="shared" si="79"/>
        <v>0.39374999999999993</v>
      </c>
      <c r="AM28" s="30">
        <f t="shared" si="80"/>
        <v>0.43541666666666662</v>
      </c>
      <c r="AN28" s="30">
        <f t="shared" si="81"/>
        <v>0.47708333333333325</v>
      </c>
      <c r="AO28" s="30">
        <f t="shared" si="82"/>
        <v>0.51874999999999993</v>
      </c>
      <c r="AP28" s="30">
        <f t="shared" si="83"/>
        <v>0.59166666666666656</v>
      </c>
      <c r="AQ28" s="40">
        <f t="shared" si="84"/>
        <v>0.64374999999999993</v>
      </c>
      <c r="AS28" s="36">
        <f t="shared" si="85"/>
        <v>0.2937499999999999</v>
      </c>
      <c r="AT28" s="30">
        <f t="shared" si="86"/>
        <v>0.39374999999999993</v>
      </c>
      <c r="AU28" s="30">
        <f t="shared" si="87"/>
        <v>0.43541666666666662</v>
      </c>
      <c r="AV28" s="30">
        <f t="shared" si="88"/>
        <v>0.47708333333333325</v>
      </c>
      <c r="AW28" s="30">
        <f t="shared" si="89"/>
        <v>0.51874999999999993</v>
      </c>
      <c r="AX28" s="30">
        <f t="shared" si="90"/>
        <v>0.59166666666666656</v>
      </c>
      <c r="AY28" s="30">
        <f t="shared" si="91"/>
        <v>0.64374999999999993</v>
      </c>
      <c r="AZ28" s="30">
        <f t="shared" si="92"/>
        <v>0.6958333333333333</v>
      </c>
      <c r="BA28" s="40">
        <f t="shared" si="93"/>
        <v>0.74444444444444446</v>
      </c>
      <c r="BC28" s="36">
        <f t="shared" si="94"/>
        <v>0.39374999999999993</v>
      </c>
      <c r="BD28" s="30">
        <f t="shared" si="95"/>
        <v>0.45624999999999993</v>
      </c>
      <c r="BE28" s="30">
        <f t="shared" si="96"/>
        <v>0.51874999999999993</v>
      </c>
      <c r="BF28" s="30">
        <f t="shared" si="97"/>
        <v>0.59166666666666656</v>
      </c>
      <c r="BG28" s="30">
        <f t="shared" si="98"/>
        <v>0.64374999999999993</v>
      </c>
      <c r="BH28" s="30">
        <f t="shared" si="99"/>
        <v>0.6958333333333333</v>
      </c>
      <c r="BI28" s="40">
        <f t="shared" si="100"/>
        <v>0.74444444444444446</v>
      </c>
    </row>
    <row r="29" spans="1:61" x14ac:dyDescent="0.3">
      <c r="A29" s="4">
        <v>23</v>
      </c>
      <c r="B29" s="7" t="s">
        <v>36</v>
      </c>
      <c r="C29" s="4" t="s">
        <v>10</v>
      </c>
      <c r="D29" s="5">
        <v>0.36</v>
      </c>
      <c r="E29" s="5">
        <f t="shared" si="51"/>
        <v>10.799999999999999</v>
      </c>
      <c r="F29" s="5">
        <f t="shared" si="52"/>
        <v>13.760000000000002</v>
      </c>
      <c r="G29" s="5">
        <f t="shared" si="53"/>
        <v>12.01</v>
      </c>
      <c r="H29" s="16">
        <v>6.9444444444444447E-4</v>
      </c>
      <c r="I29" s="33">
        <v>6.9444444444444447E-4</v>
      </c>
      <c r="J29" s="33">
        <v>6.9444444444444447E-4</v>
      </c>
      <c r="K29" s="36">
        <f t="shared" si="54"/>
        <v>0.27499999999999997</v>
      </c>
      <c r="L29" s="30">
        <f t="shared" si="55"/>
        <v>0.30902777777777773</v>
      </c>
      <c r="M29" s="30">
        <f t="shared" si="56"/>
        <v>0.33333333333333326</v>
      </c>
      <c r="N29" s="30">
        <f t="shared" si="57"/>
        <v>0.37152777777777773</v>
      </c>
      <c r="O29" s="30">
        <f t="shared" si="58"/>
        <v>0.42916666666666659</v>
      </c>
      <c r="P29" s="30">
        <f t="shared" si="59"/>
        <v>0.51249999999999996</v>
      </c>
      <c r="Q29" s="30">
        <f t="shared" si="60"/>
        <v>0.57777777777777772</v>
      </c>
      <c r="R29" s="30">
        <f t="shared" si="61"/>
        <v>0.59930555555555554</v>
      </c>
      <c r="S29" s="30">
        <f t="shared" si="62"/>
        <v>0.61944444444444435</v>
      </c>
      <c r="T29" s="30">
        <f t="shared" si="63"/>
        <v>0.64097222222222217</v>
      </c>
      <c r="U29" s="30">
        <f t="shared" si="64"/>
        <v>0.67569444444444438</v>
      </c>
      <c r="V29" s="48">
        <f t="shared" si="65"/>
        <v>0.7138888888888888</v>
      </c>
      <c r="W29" s="48">
        <f t="shared" si="66"/>
        <v>0.75902777777777763</v>
      </c>
      <c r="X29" s="40">
        <f t="shared" si="67"/>
        <v>0.81458333333333333</v>
      </c>
      <c r="Z29" s="36">
        <f t="shared" si="68"/>
        <v>0.27499999999999997</v>
      </c>
      <c r="AA29" s="30">
        <f t="shared" si="69"/>
        <v>0.33194444444444438</v>
      </c>
      <c r="AB29" s="30">
        <f t="shared" si="70"/>
        <v>0.39791666666666664</v>
      </c>
      <c r="AC29" s="30">
        <f t="shared" si="71"/>
        <v>0.43611111111111106</v>
      </c>
      <c r="AD29" s="30">
        <f t="shared" si="72"/>
        <v>0.52083333333333326</v>
      </c>
      <c r="AE29" s="30">
        <f t="shared" si="73"/>
        <v>0.59930555555555554</v>
      </c>
      <c r="AF29" s="30">
        <f t="shared" si="74"/>
        <v>0.64930555555555547</v>
      </c>
      <c r="AG29" s="48">
        <f t="shared" si="75"/>
        <v>0.70694444444444438</v>
      </c>
      <c r="AH29" s="48">
        <f t="shared" si="76"/>
        <v>0.76041666666666652</v>
      </c>
      <c r="AI29" s="40">
        <f t="shared" si="77"/>
        <v>0.81458333333333333</v>
      </c>
      <c r="AK29" s="36">
        <f t="shared" si="78"/>
        <v>0.29444444444444434</v>
      </c>
      <c r="AL29" s="30">
        <f t="shared" si="79"/>
        <v>0.39444444444444438</v>
      </c>
      <c r="AM29" s="30">
        <f t="shared" si="80"/>
        <v>0.43611111111111106</v>
      </c>
      <c r="AN29" s="30">
        <f t="shared" si="81"/>
        <v>0.47777777777777769</v>
      </c>
      <c r="AO29" s="30">
        <f t="shared" si="82"/>
        <v>0.51944444444444438</v>
      </c>
      <c r="AP29" s="30">
        <f t="shared" si="83"/>
        <v>0.59236111111111101</v>
      </c>
      <c r="AQ29" s="40">
        <f t="shared" si="84"/>
        <v>0.64444444444444438</v>
      </c>
      <c r="AS29" s="36">
        <f t="shared" si="85"/>
        <v>0.29444444444444434</v>
      </c>
      <c r="AT29" s="30">
        <f t="shared" si="86"/>
        <v>0.39444444444444438</v>
      </c>
      <c r="AU29" s="30">
        <f t="shared" si="87"/>
        <v>0.43611111111111106</v>
      </c>
      <c r="AV29" s="30">
        <f t="shared" si="88"/>
        <v>0.47777777777777769</v>
      </c>
      <c r="AW29" s="30">
        <f t="shared" si="89"/>
        <v>0.51944444444444438</v>
      </c>
      <c r="AX29" s="30">
        <f t="shared" si="90"/>
        <v>0.59236111111111101</v>
      </c>
      <c r="AY29" s="30">
        <f t="shared" si="91"/>
        <v>0.64444444444444438</v>
      </c>
      <c r="AZ29" s="30">
        <f t="shared" si="92"/>
        <v>0.69652777777777775</v>
      </c>
      <c r="BA29" s="40">
        <f t="shared" si="93"/>
        <v>0.74513888888888891</v>
      </c>
      <c r="BC29" s="36">
        <f t="shared" si="94"/>
        <v>0.39444444444444438</v>
      </c>
      <c r="BD29" s="30">
        <f t="shared" si="95"/>
        <v>0.45694444444444438</v>
      </c>
      <c r="BE29" s="30">
        <f t="shared" si="96"/>
        <v>0.51944444444444438</v>
      </c>
      <c r="BF29" s="30">
        <f t="shared" si="97"/>
        <v>0.59236111111111101</v>
      </c>
      <c r="BG29" s="30">
        <f t="shared" si="98"/>
        <v>0.64444444444444438</v>
      </c>
      <c r="BH29" s="30">
        <f t="shared" si="99"/>
        <v>0.69652777777777775</v>
      </c>
      <c r="BI29" s="40">
        <f t="shared" si="100"/>
        <v>0.74513888888888891</v>
      </c>
    </row>
    <row r="30" spans="1:61" ht="15" thickBot="1" x14ac:dyDescent="0.35">
      <c r="A30" s="9">
        <v>24</v>
      </c>
      <c r="B30" s="8" t="s">
        <v>6</v>
      </c>
      <c r="C30" s="9" t="s">
        <v>10</v>
      </c>
      <c r="D30" s="15">
        <v>0.78</v>
      </c>
      <c r="E30" s="15">
        <f t="shared" si="51"/>
        <v>11.579999999999998</v>
      </c>
      <c r="F30" s="15">
        <f t="shared" si="52"/>
        <v>14.540000000000001</v>
      </c>
      <c r="G30" s="15">
        <f t="shared" si="53"/>
        <v>12.79</v>
      </c>
      <c r="H30" s="18">
        <v>1.3888888888888889E-3</v>
      </c>
      <c r="I30" s="34">
        <v>1.3888888888888889E-3</v>
      </c>
      <c r="J30" s="34">
        <v>1.3888888888888889E-3</v>
      </c>
      <c r="K30" s="37">
        <f t="shared" si="54"/>
        <v>0.27638888888888885</v>
      </c>
      <c r="L30" s="31">
        <f t="shared" si="55"/>
        <v>0.31041666666666662</v>
      </c>
      <c r="M30" s="31">
        <f t="shared" si="56"/>
        <v>0.33472222222222214</v>
      </c>
      <c r="N30" s="31">
        <f t="shared" si="57"/>
        <v>0.37291666666666662</v>
      </c>
      <c r="O30" s="31">
        <f t="shared" si="58"/>
        <v>0.43055555555555547</v>
      </c>
      <c r="P30" s="31">
        <f t="shared" si="59"/>
        <v>0.51388888888888884</v>
      </c>
      <c r="Q30" s="31">
        <f t="shared" si="60"/>
        <v>0.57916666666666661</v>
      </c>
      <c r="R30" s="31">
        <f t="shared" si="61"/>
        <v>0.60069444444444442</v>
      </c>
      <c r="S30" s="31">
        <f t="shared" si="62"/>
        <v>0.62083333333333324</v>
      </c>
      <c r="T30" s="31">
        <f t="shared" si="63"/>
        <v>0.64236111111111105</v>
      </c>
      <c r="U30" s="31">
        <f t="shared" si="64"/>
        <v>0.67708333333333326</v>
      </c>
      <c r="V30" s="49">
        <f t="shared" si="65"/>
        <v>0.71527777777777768</v>
      </c>
      <c r="W30" s="49">
        <f t="shared" si="66"/>
        <v>0.76041666666666652</v>
      </c>
      <c r="X30" s="42">
        <f t="shared" si="67"/>
        <v>0.81597222222222221</v>
      </c>
      <c r="Z30" s="37">
        <f t="shared" si="68"/>
        <v>0.27638888888888885</v>
      </c>
      <c r="AA30" s="31">
        <f t="shared" si="69"/>
        <v>0.33333333333333326</v>
      </c>
      <c r="AB30" s="31">
        <f t="shared" si="70"/>
        <v>0.39930555555555552</v>
      </c>
      <c r="AC30" s="31">
        <f t="shared" si="71"/>
        <v>0.43749999999999994</v>
      </c>
      <c r="AD30" s="31">
        <f t="shared" si="72"/>
        <v>0.52222222222222214</v>
      </c>
      <c r="AE30" s="31">
        <f t="shared" si="73"/>
        <v>0.60069444444444442</v>
      </c>
      <c r="AF30" s="31">
        <f t="shared" si="74"/>
        <v>0.65069444444444435</v>
      </c>
      <c r="AG30" s="49">
        <f t="shared" si="75"/>
        <v>0.70833333333333326</v>
      </c>
      <c r="AH30" s="49">
        <f t="shared" si="76"/>
        <v>0.7618055555555554</v>
      </c>
      <c r="AI30" s="42">
        <f t="shared" si="77"/>
        <v>0.81597222222222221</v>
      </c>
      <c r="AK30" s="37">
        <f t="shared" si="78"/>
        <v>0.29583333333333323</v>
      </c>
      <c r="AL30" s="31">
        <f t="shared" si="79"/>
        <v>0.39583333333333326</v>
      </c>
      <c r="AM30" s="31">
        <f t="shared" si="80"/>
        <v>0.43749999999999994</v>
      </c>
      <c r="AN30" s="31">
        <f t="shared" si="81"/>
        <v>0.47916666666666657</v>
      </c>
      <c r="AO30" s="31">
        <f t="shared" si="82"/>
        <v>0.52083333333333326</v>
      </c>
      <c r="AP30" s="31">
        <f t="shared" si="83"/>
        <v>0.59374999999999989</v>
      </c>
      <c r="AQ30" s="42">
        <f t="shared" si="84"/>
        <v>0.64583333333333326</v>
      </c>
      <c r="AS30" s="37">
        <f t="shared" si="85"/>
        <v>0.29583333333333323</v>
      </c>
      <c r="AT30" s="31">
        <f t="shared" si="86"/>
        <v>0.39583333333333326</v>
      </c>
      <c r="AU30" s="31">
        <f t="shared" si="87"/>
        <v>0.43749999999999994</v>
      </c>
      <c r="AV30" s="31">
        <f t="shared" si="88"/>
        <v>0.47916666666666657</v>
      </c>
      <c r="AW30" s="31">
        <f t="shared" si="89"/>
        <v>0.52083333333333326</v>
      </c>
      <c r="AX30" s="31">
        <f t="shared" si="90"/>
        <v>0.59374999999999989</v>
      </c>
      <c r="AY30" s="31">
        <f t="shared" si="91"/>
        <v>0.64583333333333326</v>
      </c>
      <c r="AZ30" s="31">
        <f t="shared" si="92"/>
        <v>0.69791666666666663</v>
      </c>
      <c r="BA30" s="42">
        <f t="shared" si="93"/>
        <v>0.74652777777777779</v>
      </c>
      <c r="BC30" s="37">
        <f t="shared" si="94"/>
        <v>0.39583333333333326</v>
      </c>
      <c r="BD30" s="31">
        <f t="shared" si="95"/>
        <v>0.45833333333333326</v>
      </c>
      <c r="BE30" s="31">
        <f t="shared" si="96"/>
        <v>0.52083333333333326</v>
      </c>
      <c r="BF30" s="31">
        <f t="shared" si="97"/>
        <v>0.59374999999999989</v>
      </c>
      <c r="BG30" s="31">
        <f t="shared" si="98"/>
        <v>0.64583333333333326</v>
      </c>
      <c r="BH30" s="31">
        <f t="shared" si="99"/>
        <v>0.69791666666666663</v>
      </c>
      <c r="BI30" s="42">
        <f t="shared" si="100"/>
        <v>0.74652777777777779</v>
      </c>
    </row>
    <row r="31" spans="1:61" ht="15" thickBot="1" x14ac:dyDescent="0.35">
      <c r="A31" s="83"/>
      <c r="B31" s="77" t="s">
        <v>198</v>
      </c>
      <c r="C31" s="71"/>
      <c r="D31" s="72"/>
      <c r="E31" s="73">
        <f>E30</f>
        <v>11.579999999999998</v>
      </c>
      <c r="F31" s="73">
        <f>F30</f>
        <v>14.540000000000001</v>
      </c>
      <c r="G31" s="73">
        <f>G30</f>
        <v>12.79</v>
      </c>
      <c r="H31" s="91">
        <f>SUM(H7:H30)</f>
        <v>1.7361111111111108E-2</v>
      </c>
      <c r="I31" s="91">
        <f>SUM(I7:I30)</f>
        <v>2.0833333333333332E-2</v>
      </c>
      <c r="J31" s="92">
        <f>SUM(J7:J30)</f>
        <v>1.8749999999999999E-2</v>
      </c>
      <c r="K31" s="67">
        <f>F30</f>
        <v>14.540000000000001</v>
      </c>
      <c r="L31" s="65">
        <f>E30</f>
        <v>11.579999999999998</v>
      </c>
      <c r="M31" s="65">
        <f>G30</f>
        <v>12.79</v>
      </c>
      <c r="N31" s="65">
        <f>G30</f>
        <v>12.79</v>
      </c>
      <c r="O31" s="65">
        <f>E30</f>
        <v>11.579999999999998</v>
      </c>
      <c r="P31" s="65">
        <f>E30</f>
        <v>11.579999999999998</v>
      </c>
      <c r="Q31" s="65">
        <f>G30</f>
        <v>12.79</v>
      </c>
      <c r="R31" s="65">
        <f>E30</f>
        <v>11.579999999999998</v>
      </c>
      <c r="S31" s="65">
        <f>G30</f>
        <v>12.79</v>
      </c>
      <c r="T31" s="65">
        <f t="shared" ref="T31:X31" si="101">$E$30</f>
        <v>11.579999999999998</v>
      </c>
      <c r="U31" s="65">
        <f t="shared" si="101"/>
        <v>11.579999999999998</v>
      </c>
      <c r="V31" s="68">
        <f t="shared" si="101"/>
        <v>11.579999999999998</v>
      </c>
      <c r="W31" s="68">
        <f t="shared" si="101"/>
        <v>11.579999999999998</v>
      </c>
      <c r="X31" s="69">
        <f t="shared" si="101"/>
        <v>11.579999999999998</v>
      </c>
      <c r="Y31" s="54"/>
      <c r="Z31" s="70">
        <f>F30</f>
        <v>14.540000000000001</v>
      </c>
      <c r="AA31" s="65">
        <f>E30</f>
        <v>11.579999999999998</v>
      </c>
      <c r="AB31" s="65">
        <f>F30</f>
        <v>14.540000000000001</v>
      </c>
      <c r="AC31" s="65">
        <f>E30</f>
        <v>11.579999999999998</v>
      </c>
      <c r="AD31" s="65">
        <f>G30</f>
        <v>12.79</v>
      </c>
      <c r="AE31" s="65">
        <f>E30</f>
        <v>11.579999999999998</v>
      </c>
      <c r="AF31" s="65">
        <f>G30</f>
        <v>12.79</v>
      </c>
      <c r="AG31" s="68">
        <f>E30</f>
        <v>11.579999999999998</v>
      </c>
      <c r="AH31" s="68">
        <f>G30</f>
        <v>12.79</v>
      </c>
      <c r="AI31" s="69">
        <f>E30</f>
        <v>11.579999999999998</v>
      </c>
      <c r="AJ31" s="54"/>
      <c r="AK31" s="70">
        <f>F30</f>
        <v>14.540000000000001</v>
      </c>
      <c r="AL31" s="65">
        <f>F30</f>
        <v>14.540000000000001</v>
      </c>
      <c r="AM31" s="65">
        <f>F30</f>
        <v>14.540000000000001</v>
      </c>
      <c r="AN31" s="65">
        <f>F30</f>
        <v>14.540000000000001</v>
      </c>
      <c r="AO31" s="65">
        <f>F30</f>
        <v>14.540000000000001</v>
      </c>
      <c r="AP31" s="65">
        <f>F30</f>
        <v>14.540000000000001</v>
      </c>
      <c r="AQ31" s="69">
        <f>F30</f>
        <v>14.540000000000001</v>
      </c>
      <c r="AR31" s="54"/>
      <c r="AS31" s="70">
        <f>F30</f>
        <v>14.540000000000001</v>
      </c>
      <c r="AT31" s="65">
        <f>F30</f>
        <v>14.540000000000001</v>
      </c>
      <c r="AU31" s="65">
        <f>F30</f>
        <v>14.540000000000001</v>
      </c>
      <c r="AV31" s="65">
        <f>F30</f>
        <v>14.540000000000001</v>
      </c>
      <c r="AW31" s="65">
        <f>F30</f>
        <v>14.540000000000001</v>
      </c>
      <c r="AX31" s="65">
        <f>F30</f>
        <v>14.540000000000001</v>
      </c>
      <c r="AY31" s="65">
        <f>F30</f>
        <v>14.540000000000001</v>
      </c>
      <c r="AZ31" s="65">
        <f>F30</f>
        <v>14.540000000000001</v>
      </c>
      <c r="BA31" s="69">
        <f>F30</f>
        <v>14.540000000000001</v>
      </c>
      <c r="BB31" s="54"/>
      <c r="BC31" s="70">
        <f>F30</f>
        <v>14.540000000000001</v>
      </c>
      <c r="BD31" s="65">
        <f>F30</f>
        <v>14.540000000000001</v>
      </c>
      <c r="BE31" s="65">
        <f>F30</f>
        <v>14.540000000000001</v>
      </c>
      <c r="BF31" s="65">
        <f>F30</f>
        <v>14.540000000000001</v>
      </c>
      <c r="BG31" s="65">
        <f>F30</f>
        <v>14.540000000000001</v>
      </c>
      <c r="BH31" s="65">
        <f>F30</f>
        <v>14.540000000000001</v>
      </c>
      <c r="BI31" s="69">
        <f>F30</f>
        <v>14.540000000000001</v>
      </c>
    </row>
    <row r="32" spans="1:61" ht="15" thickBot="1" x14ac:dyDescent="0.35">
      <c r="A32" s="76"/>
      <c r="B32" s="77" t="s">
        <v>199</v>
      </c>
      <c r="C32" s="71"/>
      <c r="D32" s="72"/>
      <c r="E32" s="85">
        <f>E31/(25/60)</f>
        <v>27.791999999999994</v>
      </c>
      <c r="F32" s="85">
        <f>F31/(30/60)</f>
        <v>29.080000000000002</v>
      </c>
      <c r="G32" s="85">
        <f>G31/(27/60)</f>
        <v>28.422222222222221</v>
      </c>
      <c r="H32" s="74"/>
      <c r="I32" s="74"/>
      <c r="J32" s="75"/>
      <c r="K32" s="86">
        <f>F32</f>
        <v>29.080000000000002</v>
      </c>
      <c r="L32" s="85">
        <f>E32</f>
        <v>27.791999999999994</v>
      </c>
      <c r="M32" s="85">
        <f>G32</f>
        <v>28.422222222222221</v>
      </c>
      <c r="N32" s="85">
        <f>G32</f>
        <v>28.422222222222221</v>
      </c>
      <c r="O32" s="85">
        <f>E32</f>
        <v>27.791999999999994</v>
      </c>
      <c r="P32" s="85">
        <f>E32</f>
        <v>27.791999999999994</v>
      </c>
      <c r="Q32" s="85">
        <f>G32</f>
        <v>28.422222222222221</v>
      </c>
      <c r="R32" s="85">
        <f>E32</f>
        <v>27.791999999999994</v>
      </c>
      <c r="S32" s="85">
        <f>G32</f>
        <v>28.422222222222221</v>
      </c>
      <c r="T32" s="85">
        <f>$E$32</f>
        <v>27.791999999999994</v>
      </c>
      <c r="U32" s="85">
        <f>$E$32</f>
        <v>27.791999999999994</v>
      </c>
      <c r="V32" s="90">
        <f>$E$32</f>
        <v>27.791999999999994</v>
      </c>
      <c r="W32" s="90">
        <f>$E$32</f>
        <v>27.791999999999994</v>
      </c>
      <c r="X32" s="87">
        <f>$E$32</f>
        <v>27.791999999999994</v>
      </c>
      <c r="Y32" s="88"/>
      <c r="Z32" s="86">
        <f>F32</f>
        <v>29.080000000000002</v>
      </c>
      <c r="AA32" s="85">
        <f>E32</f>
        <v>27.791999999999994</v>
      </c>
      <c r="AB32" s="85">
        <f>F32</f>
        <v>29.080000000000002</v>
      </c>
      <c r="AC32" s="85">
        <f>E32</f>
        <v>27.791999999999994</v>
      </c>
      <c r="AD32" s="85">
        <f>G32</f>
        <v>28.422222222222221</v>
      </c>
      <c r="AE32" s="85">
        <f>E32</f>
        <v>27.791999999999994</v>
      </c>
      <c r="AF32" s="85">
        <f>G32</f>
        <v>28.422222222222221</v>
      </c>
      <c r="AG32" s="90">
        <f>E32</f>
        <v>27.791999999999994</v>
      </c>
      <c r="AH32" s="90">
        <f>G32</f>
        <v>28.422222222222221</v>
      </c>
      <c r="AI32" s="87">
        <f>E32</f>
        <v>27.791999999999994</v>
      </c>
      <c r="AJ32" s="88"/>
      <c r="AK32" s="86">
        <f>F32</f>
        <v>29.080000000000002</v>
      </c>
      <c r="AL32" s="85">
        <f>F32</f>
        <v>29.080000000000002</v>
      </c>
      <c r="AM32" s="85">
        <f>F32</f>
        <v>29.080000000000002</v>
      </c>
      <c r="AN32" s="85">
        <f>F32</f>
        <v>29.080000000000002</v>
      </c>
      <c r="AO32" s="85">
        <f>F32</f>
        <v>29.080000000000002</v>
      </c>
      <c r="AP32" s="85">
        <f>F32</f>
        <v>29.080000000000002</v>
      </c>
      <c r="AQ32" s="87">
        <f>F32</f>
        <v>29.080000000000002</v>
      </c>
      <c r="AR32" s="88"/>
      <c r="AS32" s="86">
        <f>F32</f>
        <v>29.080000000000002</v>
      </c>
      <c r="AT32" s="85">
        <f>F32</f>
        <v>29.080000000000002</v>
      </c>
      <c r="AU32" s="85">
        <f>F32</f>
        <v>29.080000000000002</v>
      </c>
      <c r="AV32" s="85">
        <f>F32</f>
        <v>29.080000000000002</v>
      </c>
      <c r="AW32" s="85">
        <f>F32</f>
        <v>29.080000000000002</v>
      </c>
      <c r="AX32" s="85">
        <f>F32</f>
        <v>29.080000000000002</v>
      </c>
      <c r="AY32" s="85">
        <f>F32</f>
        <v>29.080000000000002</v>
      </c>
      <c r="AZ32" s="85">
        <f>F32</f>
        <v>29.080000000000002</v>
      </c>
      <c r="BA32" s="87">
        <f>F32</f>
        <v>29.080000000000002</v>
      </c>
      <c r="BB32" s="88"/>
      <c r="BC32" s="86">
        <f>F32</f>
        <v>29.080000000000002</v>
      </c>
      <c r="BD32" s="85">
        <f>F32</f>
        <v>29.080000000000002</v>
      </c>
      <c r="BE32" s="85">
        <f>F32</f>
        <v>29.080000000000002</v>
      </c>
      <c r="BF32" s="85">
        <f>F32</f>
        <v>29.080000000000002</v>
      </c>
      <c r="BG32" s="85">
        <f>F32</f>
        <v>29.080000000000002</v>
      </c>
      <c r="BH32" s="85">
        <f>F32</f>
        <v>29.080000000000002</v>
      </c>
      <c r="BI32" s="87">
        <f>F32</f>
        <v>29.080000000000002</v>
      </c>
    </row>
    <row r="33" spans="1:61" ht="15" thickBot="1" x14ac:dyDescent="0.35">
      <c r="A33" s="76"/>
      <c r="B33" s="77" t="s">
        <v>200</v>
      </c>
      <c r="C33" s="71"/>
      <c r="D33" s="72"/>
      <c r="E33" s="85">
        <f>E31/((25-3.15)/60)</f>
        <v>31.798627002288324</v>
      </c>
      <c r="F33" s="85">
        <f>F31/((30-3.5)/60)</f>
        <v>32.920754716981136</v>
      </c>
      <c r="G33" s="85">
        <f>G31/((27-3.3)/60)</f>
        <v>32.379746835443036</v>
      </c>
      <c r="H33" s="74"/>
      <c r="I33" s="74"/>
      <c r="J33" s="75"/>
      <c r="K33" s="86">
        <f>F33</f>
        <v>32.920754716981136</v>
      </c>
      <c r="L33" s="85">
        <f>E33</f>
        <v>31.798627002288324</v>
      </c>
      <c r="M33" s="85">
        <f>G33</f>
        <v>32.379746835443036</v>
      </c>
      <c r="N33" s="85">
        <f>G33</f>
        <v>32.379746835443036</v>
      </c>
      <c r="O33" s="85">
        <f>E33</f>
        <v>31.798627002288324</v>
      </c>
      <c r="P33" s="85">
        <f>E33</f>
        <v>31.798627002288324</v>
      </c>
      <c r="Q33" s="85">
        <f>G33</f>
        <v>32.379746835443036</v>
      </c>
      <c r="R33" s="85">
        <f>E33</f>
        <v>31.798627002288324</v>
      </c>
      <c r="S33" s="85">
        <f>G33</f>
        <v>32.379746835443036</v>
      </c>
      <c r="T33" s="85">
        <f>$E$33</f>
        <v>31.798627002288324</v>
      </c>
      <c r="U33" s="85">
        <f>$E$33</f>
        <v>31.798627002288324</v>
      </c>
      <c r="V33" s="90">
        <f>$E$33</f>
        <v>31.798627002288324</v>
      </c>
      <c r="W33" s="90">
        <f>$E$33</f>
        <v>31.798627002288324</v>
      </c>
      <c r="X33" s="87">
        <f>$E$33</f>
        <v>31.798627002288324</v>
      </c>
      <c r="Y33" s="88"/>
      <c r="Z33" s="86">
        <f>F33</f>
        <v>32.920754716981136</v>
      </c>
      <c r="AA33" s="85">
        <f>E33</f>
        <v>31.798627002288324</v>
      </c>
      <c r="AB33" s="85">
        <f>F33</f>
        <v>32.920754716981136</v>
      </c>
      <c r="AC33" s="85">
        <f>E33</f>
        <v>31.798627002288324</v>
      </c>
      <c r="AD33" s="85">
        <f>G33</f>
        <v>32.379746835443036</v>
      </c>
      <c r="AE33" s="85">
        <f>E33</f>
        <v>31.798627002288324</v>
      </c>
      <c r="AF33" s="85">
        <f>G33</f>
        <v>32.379746835443036</v>
      </c>
      <c r="AG33" s="90">
        <f>E33</f>
        <v>31.798627002288324</v>
      </c>
      <c r="AH33" s="90">
        <f>G33</f>
        <v>32.379746835443036</v>
      </c>
      <c r="AI33" s="87">
        <f>E33</f>
        <v>31.798627002288324</v>
      </c>
      <c r="AJ33" s="88"/>
      <c r="AK33" s="86">
        <f>F33</f>
        <v>32.920754716981136</v>
      </c>
      <c r="AL33" s="85">
        <f>F33</f>
        <v>32.920754716981136</v>
      </c>
      <c r="AM33" s="85">
        <f>F33</f>
        <v>32.920754716981136</v>
      </c>
      <c r="AN33" s="85">
        <f>F33</f>
        <v>32.920754716981136</v>
      </c>
      <c r="AO33" s="85">
        <f>F33</f>
        <v>32.920754716981136</v>
      </c>
      <c r="AP33" s="85">
        <f>F33</f>
        <v>32.920754716981136</v>
      </c>
      <c r="AQ33" s="87">
        <f>F33</f>
        <v>32.920754716981136</v>
      </c>
      <c r="AR33" s="88"/>
      <c r="AS33" s="86">
        <f>F33</f>
        <v>32.920754716981136</v>
      </c>
      <c r="AT33" s="85">
        <f>F33</f>
        <v>32.920754716981136</v>
      </c>
      <c r="AU33" s="85">
        <f>F33</f>
        <v>32.920754716981136</v>
      </c>
      <c r="AV33" s="85">
        <f>F33</f>
        <v>32.920754716981136</v>
      </c>
      <c r="AW33" s="85">
        <f>F33</f>
        <v>32.920754716981136</v>
      </c>
      <c r="AX33" s="85">
        <f>F33</f>
        <v>32.920754716981136</v>
      </c>
      <c r="AY33" s="85">
        <f>F33</f>
        <v>32.920754716981136</v>
      </c>
      <c r="AZ33" s="85">
        <f>F33</f>
        <v>32.920754716981136</v>
      </c>
      <c r="BA33" s="87">
        <f>F33</f>
        <v>32.920754716981136</v>
      </c>
      <c r="BB33" s="88"/>
      <c r="BC33" s="86">
        <f>F33</f>
        <v>32.920754716981136</v>
      </c>
      <c r="BD33" s="85">
        <f>F33</f>
        <v>32.920754716981136</v>
      </c>
      <c r="BE33" s="85">
        <f>F33</f>
        <v>32.920754716981136</v>
      </c>
      <c r="BF33" s="85">
        <f>F33</f>
        <v>32.920754716981136</v>
      </c>
      <c r="BG33" s="85">
        <f>F33</f>
        <v>32.920754716981136</v>
      </c>
      <c r="BH33" s="85">
        <f>F33</f>
        <v>32.920754716981136</v>
      </c>
      <c r="BI33" s="87">
        <f>F33</f>
        <v>32.920754716981136</v>
      </c>
    </row>
    <row r="34" spans="1:61" ht="19.95" customHeight="1" x14ac:dyDescent="0.3">
      <c r="A34" s="55" t="s">
        <v>202</v>
      </c>
    </row>
    <row r="35" spans="1:61" ht="19.95" customHeight="1" x14ac:dyDescent="0.3">
      <c r="A35" s="56" t="s">
        <v>201</v>
      </c>
    </row>
    <row r="36" spans="1:61" ht="19.95" customHeight="1" x14ac:dyDescent="0.3">
      <c r="A36" s="56" t="s">
        <v>203</v>
      </c>
    </row>
    <row r="38" spans="1:61" x14ac:dyDescent="0.3">
      <c r="A38" s="127" t="s">
        <v>11</v>
      </c>
      <c r="B38" s="128"/>
    </row>
    <row r="39" spans="1:61" x14ac:dyDescent="0.3">
      <c r="A39" s="30" t="s">
        <v>18</v>
      </c>
      <c r="B39" s="94">
        <f>SUM(K31:X31)</f>
        <v>169.91999999999996</v>
      </c>
    </row>
    <row r="40" spans="1:61" x14ac:dyDescent="0.3">
      <c r="A40" s="30" t="s">
        <v>14</v>
      </c>
      <c r="B40" s="94">
        <f>SUM(AK31:AQ31)</f>
        <v>101.78000000000002</v>
      </c>
    </row>
    <row r="41" spans="1:61" x14ac:dyDescent="0.3">
      <c r="A41" s="30" t="s">
        <v>15</v>
      </c>
      <c r="B41" s="94" t="s">
        <v>171</v>
      </c>
    </row>
    <row r="42" spans="1:61" x14ac:dyDescent="0.3">
      <c r="A42" s="30" t="s">
        <v>12</v>
      </c>
      <c r="B42" s="94">
        <f>SUM(Z31:AI31)</f>
        <v>125.35000000000001</v>
      </c>
    </row>
    <row r="43" spans="1:61" x14ac:dyDescent="0.3">
      <c r="A43" s="30" t="s">
        <v>13</v>
      </c>
      <c r="B43" s="94">
        <f>SUM(AS31:BA31)</f>
        <v>130.86000000000001</v>
      </c>
    </row>
    <row r="44" spans="1:61" x14ac:dyDescent="0.3">
      <c r="A44" s="30" t="s">
        <v>16</v>
      </c>
      <c r="B44" s="94" t="s">
        <v>171</v>
      </c>
    </row>
    <row r="57" spans="4:15" x14ac:dyDescent="0.3">
      <c r="E57"/>
      <c r="F57"/>
      <c r="G57"/>
      <c r="H57"/>
      <c r="I57"/>
      <c r="J57"/>
      <c r="K57"/>
      <c r="L57"/>
      <c r="M57"/>
      <c r="N57"/>
      <c r="O57"/>
    </row>
    <row r="58" spans="4:15" x14ac:dyDescent="0.3">
      <c r="D58"/>
      <c r="E58"/>
      <c r="F58"/>
      <c r="G58"/>
      <c r="H58"/>
      <c r="I58"/>
      <c r="J58"/>
      <c r="K58"/>
      <c r="L58"/>
      <c r="M58"/>
      <c r="N58"/>
    </row>
    <row r="59" spans="4:15" x14ac:dyDescent="0.3">
      <c r="D59"/>
      <c r="E59"/>
      <c r="F59"/>
      <c r="G59"/>
      <c r="H59"/>
      <c r="I59"/>
      <c r="J59"/>
      <c r="K59"/>
      <c r="L59"/>
      <c r="M59"/>
      <c r="N59"/>
    </row>
    <row r="60" spans="4:15" x14ac:dyDescent="0.3">
      <c r="D60"/>
      <c r="E60"/>
      <c r="F60"/>
      <c r="G60"/>
      <c r="H60"/>
      <c r="I60"/>
      <c r="J60"/>
      <c r="K60"/>
      <c r="L60"/>
      <c r="M60"/>
      <c r="N60"/>
    </row>
    <row r="61" spans="4:15" x14ac:dyDescent="0.3">
      <c r="D61"/>
      <c r="E61"/>
      <c r="F61"/>
      <c r="G61"/>
      <c r="H61"/>
      <c r="I61"/>
      <c r="J61"/>
      <c r="K61"/>
      <c r="L61"/>
      <c r="M61"/>
      <c r="N61"/>
    </row>
  </sheetData>
  <mergeCells count="16">
    <mergeCell ref="A38:B38"/>
    <mergeCell ref="G5:G6"/>
    <mergeCell ref="I5:I6"/>
    <mergeCell ref="AS4:BA4"/>
    <mergeCell ref="BC4:BI4"/>
    <mergeCell ref="AK4:AQ4"/>
    <mergeCell ref="K4:X4"/>
    <mergeCell ref="Z4:AI4"/>
    <mergeCell ref="A5:A6"/>
    <mergeCell ref="B5:B6"/>
    <mergeCell ref="C5:C6"/>
    <mergeCell ref="D5:D6"/>
    <mergeCell ref="E5:E6"/>
    <mergeCell ref="F5:F6"/>
    <mergeCell ref="H5:H6"/>
    <mergeCell ref="J5:J6"/>
  </mergeCells>
  <phoneticPr fontId="6" type="noConversion"/>
  <pageMargins left="0.7" right="0.7" top="0.75" bottom="0.75" header="0.3" footer="0.3"/>
  <pageSetup paperSize="9" orientation="portrait" r:id="rId1"/>
  <ignoredErrors>
    <ignoredError sqref="M31:M33 P31:P33 F18 P19:P20 L8:M20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2BDF4-7D1D-4173-ABBB-F4ED2CD98A12}">
  <sheetPr>
    <tabColor rgb="FF0070C0"/>
  </sheetPr>
  <dimension ref="A1:AQ83"/>
  <sheetViews>
    <sheetView zoomScaleNormal="100" zoomScaleSheetLayoutView="90" workbookViewId="0">
      <selection activeCell="D54" sqref="D54"/>
    </sheetView>
  </sheetViews>
  <sheetFormatPr defaultColWidth="9.109375" defaultRowHeight="14.4" x14ac:dyDescent="0.3"/>
  <cols>
    <col min="1" max="1" width="6.6640625" style="1" customWidth="1"/>
    <col min="2" max="2" width="28.6640625" style="1" customWidth="1"/>
    <col min="3" max="15" width="10.6640625" style="1" customWidth="1"/>
    <col min="16" max="32" width="9.109375" style="1"/>
    <col min="33" max="33" width="1.6640625" style="1" customWidth="1"/>
    <col min="34" max="16384" width="9.109375" style="1"/>
  </cols>
  <sheetData>
    <row r="1" spans="1:43" ht="20.100000000000001" customHeight="1" x14ac:dyDescent="0.3">
      <c r="A1" s="56" t="s">
        <v>1</v>
      </c>
      <c r="B1" s="28">
        <v>2</v>
      </c>
      <c r="C1" s="3"/>
      <c r="D1" s="56" t="s">
        <v>2</v>
      </c>
      <c r="E1" s="57" t="s">
        <v>269</v>
      </c>
    </row>
    <row r="2" spans="1:43" ht="20.100000000000001" customHeight="1" x14ac:dyDescent="0.3">
      <c r="A2" s="56" t="s">
        <v>317</v>
      </c>
    </row>
    <row r="3" spans="1:43" ht="20.100000000000001" customHeight="1" thickBot="1" x14ac:dyDescent="0.35">
      <c r="A3" s="56" t="s">
        <v>7</v>
      </c>
    </row>
    <row r="4" spans="1:43" ht="20.100000000000001" customHeight="1" thickBot="1" x14ac:dyDescent="0.35">
      <c r="P4" s="133" t="s">
        <v>74</v>
      </c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5"/>
      <c r="AG4" s="54"/>
      <c r="AH4" s="144" t="s">
        <v>194</v>
      </c>
      <c r="AI4" s="145"/>
      <c r="AJ4" s="145"/>
      <c r="AK4" s="145"/>
      <c r="AL4" s="145"/>
      <c r="AM4" s="145"/>
      <c r="AN4" s="145"/>
      <c r="AO4" s="145"/>
      <c r="AP4" s="145"/>
      <c r="AQ4" s="146"/>
    </row>
    <row r="5" spans="1:43" ht="14.4" customHeight="1" x14ac:dyDescent="0.3">
      <c r="A5" s="136" t="s">
        <v>3</v>
      </c>
      <c r="B5" s="138" t="s">
        <v>4</v>
      </c>
      <c r="C5" s="140" t="s">
        <v>9</v>
      </c>
      <c r="D5" s="129" t="s">
        <v>8</v>
      </c>
      <c r="E5" s="129" t="s">
        <v>8</v>
      </c>
      <c r="F5" s="129" t="s">
        <v>73</v>
      </c>
      <c r="G5" s="129" t="s">
        <v>153</v>
      </c>
      <c r="H5" s="129" t="s">
        <v>154</v>
      </c>
      <c r="I5" s="129" t="s">
        <v>155</v>
      </c>
      <c r="J5" s="129" t="s">
        <v>156</v>
      </c>
      <c r="K5" s="129" t="s">
        <v>266</v>
      </c>
      <c r="L5" s="129" t="s">
        <v>267</v>
      </c>
      <c r="M5" s="129" t="s">
        <v>268</v>
      </c>
      <c r="N5" s="131" t="s">
        <v>5</v>
      </c>
      <c r="O5" s="147" t="s">
        <v>193</v>
      </c>
      <c r="P5" s="6" t="s">
        <v>250</v>
      </c>
      <c r="Q5" s="19" t="s">
        <v>251</v>
      </c>
      <c r="R5" s="19" t="s">
        <v>252</v>
      </c>
      <c r="S5" s="19" t="s">
        <v>253</v>
      </c>
      <c r="T5" s="19" t="s">
        <v>254</v>
      </c>
      <c r="U5" s="19" t="s">
        <v>255</v>
      </c>
      <c r="V5" s="19" t="s">
        <v>256</v>
      </c>
      <c r="W5" s="19" t="s">
        <v>257</v>
      </c>
      <c r="X5" s="19" t="s">
        <v>258</v>
      </c>
      <c r="Y5" s="19" t="s">
        <v>259</v>
      </c>
      <c r="Z5" s="19" t="s">
        <v>260</v>
      </c>
      <c r="AA5" s="19" t="s">
        <v>261</v>
      </c>
      <c r="AB5" s="19" t="s">
        <v>262</v>
      </c>
      <c r="AC5" s="19" t="s">
        <v>263</v>
      </c>
      <c r="AD5" s="43">
        <v>215</v>
      </c>
      <c r="AE5" s="43" t="s">
        <v>264</v>
      </c>
      <c r="AF5" s="44" t="s">
        <v>265</v>
      </c>
      <c r="AH5" s="6" t="s">
        <v>250</v>
      </c>
      <c r="AI5" s="43" t="s">
        <v>196</v>
      </c>
      <c r="AJ5" s="43" t="s">
        <v>252</v>
      </c>
      <c r="AK5" s="43" t="s">
        <v>275</v>
      </c>
      <c r="AL5" s="43" t="s">
        <v>276</v>
      </c>
      <c r="AM5" s="43" t="s">
        <v>197</v>
      </c>
      <c r="AN5" s="43" t="s">
        <v>157</v>
      </c>
      <c r="AO5" s="43">
        <v>208</v>
      </c>
      <c r="AP5" s="43" t="s">
        <v>277</v>
      </c>
      <c r="AQ5" s="44" t="s">
        <v>278</v>
      </c>
    </row>
    <row r="6" spans="1:43" ht="15" thickBot="1" x14ac:dyDescent="0.35">
      <c r="A6" s="137"/>
      <c r="B6" s="139"/>
      <c r="C6" s="141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2"/>
      <c r="O6" s="148"/>
      <c r="P6" s="10">
        <v>1</v>
      </c>
      <c r="Q6" s="12">
        <v>2</v>
      </c>
      <c r="R6" s="12">
        <v>2</v>
      </c>
      <c r="S6" s="12">
        <v>2</v>
      </c>
      <c r="T6" s="12">
        <v>2</v>
      </c>
      <c r="U6" s="12">
        <v>2</v>
      </c>
      <c r="V6" s="12">
        <v>1</v>
      </c>
      <c r="W6" s="12">
        <v>1</v>
      </c>
      <c r="X6" s="12">
        <v>2</v>
      </c>
      <c r="Y6" s="12">
        <v>2</v>
      </c>
      <c r="Z6" s="12">
        <v>2</v>
      </c>
      <c r="AA6" s="12">
        <v>2</v>
      </c>
      <c r="AB6" s="12">
        <v>2</v>
      </c>
      <c r="AC6" s="12">
        <v>2</v>
      </c>
      <c r="AD6" s="12">
        <v>1</v>
      </c>
      <c r="AE6" s="12">
        <v>1</v>
      </c>
      <c r="AF6" s="45">
        <v>1</v>
      </c>
      <c r="AH6" s="10">
        <v>1</v>
      </c>
      <c r="AI6" s="12">
        <v>1</v>
      </c>
      <c r="AJ6" s="12">
        <v>1</v>
      </c>
      <c r="AK6" s="12">
        <v>1</v>
      </c>
      <c r="AL6" s="12">
        <v>1</v>
      </c>
      <c r="AM6" s="12">
        <v>1</v>
      </c>
      <c r="AN6" s="12">
        <v>1</v>
      </c>
      <c r="AO6" s="12">
        <v>1</v>
      </c>
      <c r="AP6" s="12">
        <v>1</v>
      </c>
      <c r="AQ6" s="45">
        <v>1</v>
      </c>
    </row>
    <row r="7" spans="1:43" x14ac:dyDescent="0.3">
      <c r="A7" s="6">
        <v>1</v>
      </c>
      <c r="B7" s="13" t="s">
        <v>6</v>
      </c>
      <c r="C7" s="6" t="s">
        <v>10</v>
      </c>
      <c r="D7" s="14"/>
      <c r="E7" s="14"/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/>
      <c r="L7" s="14">
        <v>0</v>
      </c>
      <c r="M7" s="14">
        <v>0</v>
      </c>
      <c r="N7" s="17"/>
      <c r="O7" s="32"/>
      <c r="P7" s="35"/>
      <c r="Q7" s="29"/>
      <c r="R7" s="97">
        <v>0.27083333333333331</v>
      </c>
      <c r="S7" s="97">
        <v>0.30416666666666664</v>
      </c>
      <c r="T7" s="97">
        <v>0.34583333333333338</v>
      </c>
      <c r="U7" s="97">
        <v>0.37291666666666662</v>
      </c>
      <c r="V7" s="97">
        <v>0.38055555555555554</v>
      </c>
      <c r="W7" s="97">
        <v>0.45833333333333331</v>
      </c>
      <c r="X7" s="29"/>
      <c r="Y7" s="97">
        <v>0.55347222222222225</v>
      </c>
      <c r="Z7" s="97">
        <v>0.60277777777777775</v>
      </c>
      <c r="AA7" s="97">
        <v>0.64097222222222217</v>
      </c>
      <c r="AB7" s="97">
        <v>0.67569444444444438</v>
      </c>
      <c r="AC7" s="97">
        <v>0.70277777777777783</v>
      </c>
      <c r="AD7" s="97">
        <v>0.71875</v>
      </c>
      <c r="AE7" s="97">
        <v>0.76736111111111116</v>
      </c>
      <c r="AF7" s="98">
        <v>0.81666666666666676</v>
      </c>
      <c r="AH7" s="35"/>
      <c r="AI7" s="97">
        <v>0.27777777777777779</v>
      </c>
      <c r="AJ7" s="97">
        <v>0.34583333333333338</v>
      </c>
      <c r="AK7" s="97">
        <v>0.45833333333333331</v>
      </c>
      <c r="AL7" s="97">
        <v>0.55347222222222225</v>
      </c>
      <c r="AM7" s="97">
        <v>0.60277777777777775</v>
      </c>
      <c r="AN7" s="97">
        <v>0.65486111111111112</v>
      </c>
      <c r="AO7" s="97">
        <v>0.71875</v>
      </c>
      <c r="AP7" s="97">
        <v>0.76736111111111116</v>
      </c>
      <c r="AQ7" s="98">
        <v>0.81666666666666676</v>
      </c>
    </row>
    <row r="8" spans="1:43" x14ac:dyDescent="0.3">
      <c r="A8" s="4">
        <v>2</v>
      </c>
      <c r="B8" s="25" t="s">
        <v>41</v>
      </c>
      <c r="C8" s="4" t="s">
        <v>10</v>
      </c>
      <c r="D8" s="5">
        <v>0.56999999999999995</v>
      </c>
      <c r="E8" s="5"/>
      <c r="F8" s="5" t="s">
        <v>66</v>
      </c>
      <c r="G8" s="5">
        <f>G7+D8</f>
        <v>0.56999999999999995</v>
      </c>
      <c r="H8" s="5">
        <f>H7+D8</f>
        <v>0.56999999999999995</v>
      </c>
      <c r="I8" s="5" t="s">
        <v>66</v>
      </c>
      <c r="J8" s="5" t="s">
        <v>66</v>
      </c>
      <c r="K8" s="5"/>
      <c r="L8" s="5">
        <f>L7+D8</f>
        <v>0.56999999999999995</v>
      </c>
      <c r="M8" s="5">
        <f>M7+D8</f>
        <v>0.56999999999999995</v>
      </c>
      <c r="N8" s="16">
        <v>6.9444444444444447E-4</v>
      </c>
      <c r="O8" s="33"/>
      <c r="P8" s="36"/>
      <c r="Q8" s="30"/>
      <c r="R8" s="30">
        <f>R7+N8</f>
        <v>0.27152777777777776</v>
      </c>
      <c r="S8" s="30">
        <f>S7+N8</f>
        <v>0.30486111111111108</v>
      </c>
      <c r="T8" s="30">
        <f>T7+N8</f>
        <v>0.34652777777777782</v>
      </c>
      <c r="U8" s="30">
        <f>U7+N8</f>
        <v>0.37361111111111106</v>
      </c>
      <c r="V8" s="30">
        <f>V7+N8</f>
        <v>0.38124999999999998</v>
      </c>
      <c r="W8" s="30">
        <f>W7+N8</f>
        <v>0.45902777777777776</v>
      </c>
      <c r="X8" s="30"/>
      <c r="Y8" s="30" t="s">
        <v>66</v>
      </c>
      <c r="Z8" s="30" t="s">
        <v>66</v>
      </c>
      <c r="AA8" s="30" t="s">
        <v>66</v>
      </c>
      <c r="AB8" s="30" t="s">
        <v>66</v>
      </c>
      <c r="AC8" s="30">
        <f>AC7+N8</f>
        <v>0.70347222222222228</v>
      </c>
      <c r="AD8" s="30" t="s">
        <v>66</v>
      </c>
      <c r="AE8" s="30">
        <f>AE7+N8</f>
        <v>0.7680555555555556</v>
      </c>
      <c r="AF8" s="40">
        <f>AF7+N8</f>
        <v>0.8173611111111112</v>
      </c>
      <c r="AH8" s="36"/>
      <c r="AI8" s="30">
        <f>AI7+N8</f>
        <v>0.27847222222222223</v>
      </c>
      <c r="AJ8" s="30">
        <f>AJ7+N8</f>
        <v>0.34652777777777782</v>
      </c>
      <c r="AK8" s="30">
        <f>AK7+N8</f>
        <v>0.45902777777777776</v>
      </c>
      <c r="AL8" s="30" t="s">
        <v>66</v>
      </c>
      <c r="AM8" s="30" t="s">
        <v>66</v>
      </c>
      <c r="AN8" s="30" t="s">
        <v>66</v>
      </c>
      <c r="AO8" s="30" t="s">
        <v>66</v>
      </c>
      <c r="AP8" s="30">
        <f>AP7+N8</f>
        <v>0.7680555555555556</v>
      </c>
      <c r="AQ8" s="40">
        <f>AQ7+N8</f>
        <v>0.8173611111111112</v>
      </c>
    </row>
    <row r="9" spans="1:43" x14ac:dyDescent="0.3">
      <c r="A9" s="4">
        <v>3</v>
      </c>
      <c r="B9" s="25" t="s">
        <v>270</v>
      </c>
      <c r="C9" s="4" t="s">
        <v>10</v>
      </c>
      <c r="D9" s="5">
        <v>0.41</v>
      </c>
      <c r="E9" s="5"/>
      <c r="F9" s="5" t="s">
        <v>66</v>
      </c>
      <c r="G9" s="5" t="s">
        <v>66</v>
      </c>
      <c r="H9" s="5" t="s">
        <v>66</v>
      </c>
      <c r="I9" s="5" t="s">
        <v>66</v>
      </c>
      <c r="J9" s="5" t="s">
        <v>66</v>
      </c>
      <c r="K9" s="5"/>
      <c r="L9" s="5">
        <f t="shared" ref="L9:L11" si="0">L8+D9</f>
        <v>0.98</v>
      </c>
      <c r="M9" s="5">
        <f t="shared" ref="M9:M13" si="1">M8+D9</f>
        <v>0.98</v>
      </c>
      <c r="N9" s="16">
        <v>6.9444444444444447E-4</v>
      </c>
      <c r="O9" s="33">
        <v>6.9444444444444447E-4</v>
      </c>
      <c r="P9" s="36"/>
      <c r="Q9" s="30"/>
      <c r="R9" s="30" t="s">
        <v>66</v>
      </c>
      <c r="S9" s="30" t="s">
        <v>66</v>
      </c>
      <c r="T9" s="30" t="s">
        <v>66</v>
      </c>
      <c r="U9" s="30">
        <f t="shared" ref="U9:U11" si="2">U8+N9</f>
        <v>0.3743055555555555</v>
      </c>
      <c r="V9" s="30" t="s">
        <v>66</v>
      </c>
      <c r="W9" s="30">
        <f>W8+N9</f>
        <v>0.4597222222222222</v>
      </c>
      <c r="X9" s="30"/>
      <c r="Y9" s="30" t="s">
        <v>66</v>
      </c>
      <c r="Z9" s="30" t="s">
        <v>66</v>
      </c>
      <c r="AA9" s="30" t="s">
        <v>66</v>
      </c>
      <c r="AB9" s="30" t="s">
        <v>66</v>
      </c>
      <c r="AC9" s="30">
        <f t="shared" ref="AC9:AC11" si="3">AC8+N9</f>
        <v>0.70416666666666672</v>
      </c>
      <c r="AD9" s="30" t="s">
        <v>66</v>
      </c>
      <c r="AE9" s="30" t="s">
        <v>66</v>
      </c>
      <c r="AF9" s="40">
        <f t="shared" ref="AF9:AF10" si="4">AF8+N9</f>
        <v>0.81805555555555565</v>
      </c>
      <c r="AH9" s="36"/>
      <c r="AI9" s="30" t="s">
        <v>66</v>
      </c>
      <c r="AJ9" s="30" t="s">
        <v>66</v>
      </c>
      <c r="AK9" s="30">
        <f>AK8+N9</f>
        <v>0.4597222222222222</v>
      </c>
      <c r="AL9" s="30" t="s">
        <v>66</v>
      </c>
      <c r="AM9" s="30" t="s">
        <v>66</v>
      </c>
      <c r="AN9" s="30" t="s">
        <v>66</v>
      </c>
      <c r="AO9" s="30" t="s">
        <v>66</v>
      </c>
      <c r="AP9" s="30" t="s">
        <v>66</v>
      </c>
      <c r="AQ9" s="40">
        <f t="shared" ref="AQ9:AQ11" si="5">AQ8+N9</f>
        <v>0.81805555555555565</v>
      </c>
    </row>
    <row r="10" spans="1:43" x14ac:dyDescent="0.3">
      <c r="A10" s="4">
        <v>4</v>
      </c>
      <c r="B10" s="25" t="s">
        <v>271</v>
      </c>
      <c r="C10" s="4" t="s">
        <v>10</v>
      </c>
      <c r="D10" s="5">
        <v>1.27</v>
      </c>
      <c r="E10" s="5"/>
      <c r="F10" s="5" t="s">
        <v>66</v>
      </c>
      <c r="G10" s="5" t="s">
        <v>66</v>
      </c>
      <c r="H10" s="5" t="s">
        <v>66</v>
      </c>
      <c r="I10" s="5" t="s">
        <v>66</v>
      </c>
      <c r="J10" s="5" t="s">
        <v>66</v>
      </c>
      <c r="K10" s="5"/>
      <c r="L10" s="5">
        <f t="shared" si="0"/>
        <v>2.25</v>
      </c>
      <c r="M10" s="5">
        <f t="shared" si="1"/>
        <v>2.25</v>
      </c>
      <c r="N10" s="16">
        <v>1.3888888888888889E-3</v>
      </c>
      <c r="O10" s="33"/>
      <c r="P10" s="36"/>
      <c r="Q10" s="30"/>
      <c r="R10" s="30" t="s">
        <v>66</v>
      </c>
      <c r="S10" s="30" t="s">
        <v>66</v>
      </c>
      <c r="T10" s="30" t="s">
        <v>66</v>
      </c>
      <c r="U10" s="30">
        <f t="shared" si="2"/>
        <v>0.37569444444444439</v>
      </c>
      <c r="V10" s="30" t="s">
        <v>66</v>
      </c>
      <c r="W10" s="30">
        <f>W9+N10</f>
        <v>0.46111111111111108</v>
      </c>
      <c r="X10" s="30"/>
      <c r="Y10" s="30" t="s">
        <v>66</v>
      </c>
      <c r="Z10" s="30" t="s">
        <v>66</v>
      </c>
      <c r="AA10" s="30" t="s">
        <v>66</v>
      </c>
      <c r="AB10" s="30" t="s">
        <v>66</v>
      </c>
      <c r="AC10" s="30">
        <f t="shared" si="3"/>
        <v>0.7055555555555556</v>
      </c>
      <c r="AD10" s="30" t="s">
        <v>66</v>
      </c>
      <c r="AE10" s="30" t="s">
        <v>66</v>
      </c>
      <c r="AF10" s="40">
        <f t="shared" si="4"/>
        <v>0.81944444444444453</v>
      </c>
      <c r="AH10" s="36"/>
      <c r="AI10" s="30" t="s">
        <v>66</v>
      </c>
      <c r="AJ10" s="30" t="s">
        <v>66</v>
      </c>
      <c r="AK10" s="30">
        <f t="shared" ref="AK10:AK13" si="6">AK9+N10</f>
        <v>0.46111111111111108</v>
      </c>
      <c r="AL10" s="30" t="s">
        <v>66</v>
      </c>
      <c r="AM10" s="30" t="s">
        <v>66</v>
      </c>
      <c r="AN10" s="30" t="s">
        <v>66</v>
      </c>
      <c r="AO10" s="30" t="s">
        <v>66</v>
      </c>
      <c r="AP10" s="30" t="s">
        <v>66</v>
      </c>
      <c r="AQ10" s="40">
        <f t="shared" si="5"/>
        <v>0.81944444444444453</v>
      </c>
    </row>
    <row r="11" spans="1:43" x14ac:dyDescent="0.3">
      <c r="A11" s="4">
        <v>5</v>
      </c>
      <c r="B11" s="25" t="s">
        <v>272</v>
      </c>
      <c r="C11" s="4" t="s">
        <v>10</v>
      </c>
      <c r="D11" s="5">
        <v>0.4</v>
      </c>
      <c r="E11" s="5"/>
      <c r="F11" s="5" t="s">
        <v>66</v>
      </c>
      <c r="G11" s="5" t="s">
        <v>66</v>
      </c>
      <c r="H11" s="5" t="s">
        <v>66</v>
      </c>
      <c r="I11" s="5" t="s">
        <v>66</v>
      </c>
      <c r="J11" s="5" t="s">
        <v>66</v>
      </c>
      <c r="K11" s="5">
        <v>0</v>
      </c>
      <c r="L11" s="5">
        <f t="shared" si="0"/>
        <v>2.65</v>
      </c>
      <c r="M11" s="5">
        <f t="shared" si="1"/>
        <v>2.65</v>
      </c>
      <c r="N11" s="16">
        <v>6.9444444444444447E-4</v>
      </c>
      <c r="O11" s="33"/>
      <c r="P11" s="95">
        <v>0.25069444444444444</v>
      </c>
      <c r="Q11" s="96">
        <v>0.26597222222222222</v>
      </c>
      <c r="R11" s="30" t="s">
        <v>66</v>
      </c>
      <c r="S11" s="30" t="s">
        <v>66</v>
      </c>
      <c r="T11" s="30" t="s">
        <v>66</v>
      </c>
      <c r="U11" s="96">
        <f t="shared" si="2"/>
        <v>0.37638888888888883</v>
      </c>
      <c r="V11" s="30" t="s">
        <v>66</v>
      </c>
      <c r="W11" s="30">
        <f t="shared" ref="W11:W13" si="7">W10+N11</f>
        <v>0.46180555555555552</v>
      </c>
      <c r="X11" s="96">
        <v>0.54861111111111105</v>
      </c>
      <c r="Y11" s="30" t="s">
        <v>66</v>
      </c>
      <c r="Z11" s="30" t="s">
        <v>66</v>
      </c>
      <c r="AA11" s="30" t="s">
        <v>66</v>
      </c>
      <c r="AB11" s="30" t="s">
        <v>66</v>
      </c>
      <c r="AC11" s="96">
        <f t="shared" si="3"/>
        <v>0.70625000000000004</v>
      </c>
      <c r="AD11" s="30" t="s">
        <v>66</v>
      </c>
      <c r="AE11" s="30" t="s">
        <v>66</v>
      </c>
      <c r="AF11" s="99">
        <f>AF10+N11</f>
        <v>0.82013888888888897</v>
      </c>
      <c r="AH11" s="95">
        <v>0.25069444444444444</v>
      </c>
      <c r="AI11" s="30" t="s">
        <v>66</v>
      </c>
      <c r="AJ11" s="30" t="s">
        <v>66</v>
      </c>
      <c r="AK11" s="30">
        <f t="shared" si="6"/>
        <v>0.46180555555555552</v>
      </c>
      <c r="AL11" s="30" t="s">
        <v>66</v>
      </c>
      <c r="AM11" s="30" t="s">
        <v>66</v>
      </c>
      <c r="AN11" s="30" t="s">
        <v>66</v>
      </c>
      <c r="AO11" s="30" t="s">
        <v>66</v>
      </c>
      <c r="AP11" s="30" t="s">
        <v>66</v>
      </c>
      <c r="AQ11" s="99">
        <f t="shared" si="5"/>
        <v>0.82013888888888897</v>
      </c>
    </row>
    <row r="12" spans="1:43" x14ac:dyDescent="0.3">
      <c r="A12" s="4">
        <v>6</v>
      </c>
      <c r="B12" s="25" t="s">
        <v>271</v>
      </c>
      <c r="C12" s="4" t="s">
        <v>10</v>
      </c>
      <c r="D12" s="5">
        <v>0.4</v>
      </c>
      <c r="E12" s="5"/>
      <c r="F12" s="5" t="s">
        <v>66</v>
      </c>
      <c r="G12" s="5" t="s">
        <v>66</v>
      </c>
      <c r="H12" s="5" t="s">
        <v>66</v>
      </c>
      <c r="I12" s="5" t="s">
        <v>66</v>
      </c>
      <c r="J12" s="5" t="s">
        <v>66</v>
      </c>
      <c r="K12" s="5">
        <f>K11+D12</f>
        <v>0.4</v>
      </c>
      <c r="L12" s="5"/>
      <c r="M12" s="5">
        <f t="shared" si="1"/>
        <v>3.05</v>
      </c>
      <c r="N12" s="16">
        <v>1.3888888888888889E-3</v>
      </c>
      <c r="O12" s="33"/>
      <c r="P12" s="36">
        <f>P11+"00:01"</f>
        <v>0.25138888888888888</v>
      </c>
      <c r="Q12" s="30">
        <f>Q11+"00:01"</f>
        <v>0.26666666666666666</v>
      </c>
      <c r="R12" s="30" t="s">
        <v>66</v>
      </c>
      <c r="S12" s="30" t="s">
        <v>66</v>
      </c>
      <c r="T12" s="30" t="s">
        <v>66</v>
      </c>
      <c r="U12" s="30"/>
      <c r="V12" s="30" t="s">
        <v>66</v>
      </c>
      <c r="W12" s="30">
        <f t="shared" si="7"/>
        <v>0.46319444444444441</v>
      </c>
      <c r="X12" s="30">
        <f>X11+"00:01"</f>
        <v>0.54930555555555549</v>
      </c>
      <c r="Y12" s="30" t="s">
        <v>66</v>
      </c>
      <c r="Z12" s="30" t="s">
        <v>66</v>
      </c>
      <c r="AA12" s="30" t="s">
        <v>66</v>
      </c>
      <c r="AB12" s="30" t="s">
        <v>66</v>
      </c>
      <c r="AC12" s="30"/>
      <c r="AD12" s="30" t="s">
        <v>66</v>
      </c>
      <c r="AE12" s="30" t="s">
        <v>66</v>
      </c>
      <c r="AF12" s="40"/>
      <c r="AH12" s="36">
        <f>AH11+"00:01"</f>
        <v>0.25138888888888888</v>
      </c>
      <c r="AI12" s="30" t="s">
        <v>66</v>
      </c>
      <c r="AJ12" s="30" t="s">
        <v>66</v>
      </c>
      <c r="AK12" s="30">
        <f t="shared" si="6"/>
        <v>0.46319444444444441</v>
      </c>
      <c r="AL12" s="30" t="s">
        <v>66</v>
      </c>
      <c r="AM12" s="30" t="s">
        <v>66</v>
      </c>
      <c r="AN12" s="30" t="s">
        <v>66</v>
      </c>
      <c r="AO12" s="30" t="s">
        <v>66</v>
      </c>
      <c r="AP12" s="30" t="s">
        <v>66</v>
      </c>
      <c r="AQ12" s="40"/>
    </row>
    <row r="13" spans="1:43" x14ac:dyDescent="0.3">
      <c r="A13" s="4">
        <v>7</v>
      </c>
      <c r="B13" s="25" t="s">
        <v>270</v>
      </c>
      <c r="C13" s="4" t="s">
        <v>10</v>
      </c>
      <c r="D13" s="5">
        <v>1.27</v>
      </c>
      <c r="E13" s="5"/>
      <c r="F13" s="5" t="s">
        <v>66</v>
      </c>
      <c r="G13" s="5" t="s">
        <v>66</v>
      </c>
      <c r="H13" s="5" t="s">
        <v>66</v>
      </c>
      <c r="I13" s="5" t="s">
        <v>66</v>
      </c>
      <c r="J13" s="5" t="s">
        <v>66</v>
      </c>
      <c r="K13" s="5">
        <f>K12+D13</f>
        <v>1.67</v>
      </c>
      <c r="L13" s="5"/>
      <c r="M13" s="5">
        <f t="shared" si="1"/>
        <v>4.32</v>
      </c>
      <c r="N13" s="16">
        <v>1.3888888888888889E-3</v>
      </c>
      <c r="O13" s="33"/>
      <c r="P13" s="36">
        <f>P12+N13</f>
        <v>0.25277777777777777</v>
      </c>
      <c r="Q13" s="30">
        <f>Q12+N13</f>
        <v>0.26805555555555555</v>
      </c>
      <c r="R13" s="30" t="s">
        <v>66</v>
      </c>
      <c r="S13" s="30" t="s">
        <v>66</v>
      </c>
      <c r="T13" s="30" t="s">
        <v>66</v>
      </c>
      <c r="U13" s="30"/>
      <c r="V13" s="30" t="s">
        <v>66</v>
      </c>
      <c r="W13" s="30">
        <f t="shared" si="7"/>
        <v>0.46458333333333329</v>
      </c>
      <c r="X13" s="30">
        <f>X12+N13</f>
        <v>0.55069444444444438</v>
      </c>
      <c r="Y13" s="30" t="s">
        <v>66</v>
      </c>
      <c r="Z13" s="30" t="s">
        <v>66</v>
      </c>
      <c r="AA13" s="30" t="s">
        <v>66</v>
      </c>
      <c r="AB13" s="30" t="s">
        <v>66</v>
      </c>
      <c r="AC13" s="30"/>
      <c r="AD13" s="30" t="s">
        <v>66</v>
      </c>
      <c r="AE13" s="30" t="s">
        <v>66</v>
      </c>
      <c r="AF13" s="40"/>
      <c r="AH13" s="36">
        <f>AH12+N13</f>
        <v>0.25277777777777777</v>
      </c>
      <c r="AI13" s="30" t="s">
        <v>66</v>
      </c>
      <c r="AJ13" s="30" t="s">
        <v>66</v>
      </c>
      <c r="AK13" s="30">
        <f t="shared" si="6"/>
        <v>0.46458333333333329</v>
      </c>
      <c r="AL13" s="30" t="s">
        <v>66</v>
      </c>
      <c r="AM13" s="30" t="s">
        <v>66</v>
      </c>
      <c r="AN13" s="30" t="s">
        <v>66</v>
      </c>
      <c r="AO13" s="30" t="s">
        <v>66</v>
      </c>
      <c r="AP13" s="30" t="s">
        <v>66</v>
      </c>
      <c r="AQ13" s="40"/>
    </row>
    <row r="14" spans="1:43" x14ac:dyDescent="0.3">
      <c r="A14" s="4">
        <v>8</v>
      </c>
      <c r="B14" s="25" t="s">
        <v>37</v>
      </c>
      <c r="C14" s="4" t="s">
        <v>57</v>
      </c>
      <c r="D14" s="5">
        <v>0.46</v>
      </c>
      <c r="E14" s="5"/>
      <c r="F14" s="5" t="s">
        <v>66</v>
      </c>
      <c r="G14" s="5">
        <f>G8+D14</f>
        <v>1.03</v>
      </c>
      <c r="H14" s="5">
        <f>H8+D14</f>
        <v>1.03</v>
      </c>
      <c r="I14" s="5" t="s">
        <v>66</v>
      </c>
      <c r="J14" s="5" t="s">
        <v>66</v>
      </c>
      <c r="K14" s="5" t="s">
        <v>66</v>
      </c>
      <c r="L14" s="5"/>
      <c r="M14" s="5" t="s">
        <v>66</v>
      </c>
      <c r="N14" s="16">
        <v>6.9444444444444447E-4</v>
      </c>
      <c r="O14" s="33"/>
      <c r="P14" s="36" t="s">
        <v>66</v>
      </c>
      <c r="Q14" s="30" t="s">
        <v>66</v>
      </c>
      <c r="R14" s="30">
        <f>R8+N14</f>
        <v>0.2722222222222222</v>
      </c>
      <c r="S14" s="30">
        <f>S8+N14</f>
        <v>0.30555555555555552</v>
      </c>
      <c r="T14" s="30">
        <f>T8+N14</f>
        <v>0.34722222222222227</v>
      </c>
      <c r="U14" s="30"/>
      <c r="V14" s="30">
        <f>V8+N14</f>
        <v>0.38194444444444442</v>
      </c>
      <c r="W14" s="30" t="s">
        <v>66</v>
      </c>
      <c r="X14" s="30" t="s">
        <v>66</v>
      </c>
      <c r="Y14" s="30" t="s">
        <v>66</v>
      </c>
      <c r="Z14" s="30" t="s">
        <v>66</v>
      </c>
      <c r="AA14" s="30" t="s">
        <v>66</v>
      </c>
      <c r="AB14" s="30" t="s">
        <v>66</v>
      </c>
      <c r="AC14" s="30"/>
      <c r="AD14" s="30" t="s">
        <v>66</v>
      </c>
      <c r="AE14" s="30">
        <f>AE8+N14</f>
        <v>0.76875000000000004</v>
      </c>
      <c r="AF14" s="40"/>
      <c r="AH14" s="36" t="s">
        <v>66</v>
      </c>
      <c r="AI14" s="30">
        <f>AI8+N14</f>
        <v>0.27916666666666667</v>
      </c>
      <c r="AJ14" s="30">
        <f>AJ8+N14</f>
        <v>0.34722222222222227</v>
      </c>
      <c r="AK14" s="30" t="s">
        <v>66</v>
      </c>
      <c r="AL14" s="30" t="s">
        <v>66</v>
      </c>
      <c r="AM14" s="30" t="s">
        <v>66</v>
      </c>
      <c r="AN14" s="30" t="s">
        <v>66</v>
      </c>
      <c r="AO14" s="30" t="s">
        <v>66</v>
      </c>
      <c r="AP14" s="30">
        <f>AP8+N14</f>
        <v>0.76875000000000004</v>
      </c>
      <c r="AQ14" s="40"/>
    </row>
    <row r="15" spans="1:43" x14ac:dyDescent="0.3">
      <c r="A15" s="4">
        <v>9</v>
      </c>
      <c r="B15" s="25" t="s">
        <v>38</v>
      </c>
      <c r="C15" s="4" t="s">
        <v>57</v>
      </c>
      <c r="D15" s="5">
        <v>0.64</v>
      </c>
      <c r="E15" s="5"/>
      <c r="F15" s="5" t="s">
        <v>66</v>
      </c>
      <c r="G15" s="5">
        <f t="shared" ref="G15:G24" si="8">G14+D15</f>
        <v>1.67</v>
      </c>
      <c r="H15" s="5">
        <f t="shared" ref="H15:H24" si="9">H14+D15</f>
        <v>1.67</v>
      </c>
      <c r="I15" s="5" t="s">
        <v>66</v>
      </c>
      <c r="J15" s="5" t="s">
        <v>66</v>
      </c>
      <c r="K15" s="5" t="s">
        <v>66</v>
      </c>
      <c r="L15" s="5"/>
      <c r="M15" s="5" t="s">
        <v>66</v>
      </c>
      <c r="N15" s="16">
        <v>6.9444444444444447E-4</v>
      </c>
      <c r="O15" s="33"/>
      <c r="P15" s="36" t="s">
        <v>66</v>
      </c>
      <c r="Q15" s="30" t="s">
        <v>66</v>
      </c>
      <c r="R15" s="30">
        <f>R14+N15</f>
        <v>0.27291666666666664</v>
      </c>
      <c r="S15" s="30">
        <f>S14+N15</f>
        <v>0.30624999999999997</v>
      </c>
      <c r="T15" s="30">
        <f>T14+N15</f>
        <v>0.34791666666666671</v>
      </c>
      <c r="U15" s="30"/>
      <c r="V15" s="30">
        <f>V14+N15</f>
        <v>0.38263888888888886</v>
      </c>
      <c r="W15" s="30" t="s">
        <v>66</v>
      </c>
      <c r="X15" s="30" t="s">
        <v>66</v>
      </c>
      <c r="Y15" s="30" t="s">
        <v>66</v>
      </c>
      <c r="Z15" s="30" t="s">
        <v>66</v>
      </c>
      <c r="AA15" s="30" t="s">
        <v>66</v>
      </c>
      <c r="AB15" s="30" t="s">
        <v>66</v>
      </c>
      <c r="AC15" s="30"/>
      <c r="AD15" s="30" t="s">
        <v>66</v>
      </c>
      <c r="AE15" s="30">
        <f>AE14+N15</f>
        <v>0.76944444444444449</v>
      </c>
      <c r="AF15" s="40"/>
      <c r="AH15" s="36" t="s">
        <v>66</v>
      </c>
      <c r="AI15" s="30">
        <f>AI14+N15</f>
        <v>0.27986111111111112</v>
      </c>
      <c r="AJ15" s="30">
        <f>AJ14+N15</f>
        <v>0.34791666666666671</v>
      </c>
      <c r="AK15" s="30" t="s">
        <v>66</v>
      </c>
      <c r="AL15" s="30" t="s">
        <v>66</v>
      </c>
      <c r="AM15" s="30" t="s">
        <v>66</v>
      </c>
      <c r="AN15" s="30" t="s">
        <v>66</v>
      </c>
      <c r="AO15" s="30" t="s">
        <v>66</v>
      </c>
      <c r="AP15" s="30">
        <f>AP14+N15</f>
        <v>0.76944444444444449</v>
      </c>
      <c r="AQ15" s="40"/>
    </row>
    <row r="16" spans="1:43" x14ac:dyDescent="0.3">
      <c r="A16" s="4">
        <v>10</v>
      </c>
      <c r="B16" s="25" t="s">
        <v>52</v>
      </c>
      <c r="C16" s="4" t="s">
        <v>57</v>
      </c>
      <c r="D16" s="5">
        <v>0.41</v>
      </c>
      <c r="E16" s="5"/>
      <c r="F16" s="5" t="s">
        <v>66</v>
      </c>
      <c r="G16" s="5">
        <f t="shared" si="8"/>
        <v>2.08</v>
      </c>
      <c r="H16" s="5">
        <f t="shared" si="9"/>
        <v>2.08</v>
      </c>
      <c r="I16" s="5" t="s">
        <v>66</v>
      </c>
      <c r="J16" s="5" t="s">
        <v>66</v>
      </c>
      <c r="K16" s="5" t="s">
        <v>66</v>
      </c>
      <c r="L16" s="5"/>
      <c r="M16" s="5" t="s">
        <v>66</v>
      </c>
      <c r="N16" s="16">
        <v>6.9444444444444447E-4</v>
      </c>
      <c r="O16" s="33"/>
      <c r="P16" s="36" t="s">
        <v>66</v>
      </c>
      <c r="Q16" s="30" t="s">
        <v>66</v>
      </c>
      <c r="R16" s="30">
        <f>R15+N16</f>
        <v>0.27361111111111108</v>
      </c>
      <c r="S16" s="30">
        <f>S15+N16</f>
        <v>0.30694444444444441</v>
      </c>
      <c r="T16" s="30">
        <f>T15+N16</f>
        <v>0.34861111111111115</v>
      </c>
      <c r="U16" s="30"/>
      <c r="V16" s="30">
        <f>V15+N16</f>
        <v>0.3833333333333333</v>
      </c>
      <c r="W16" s="30" t="s">
        <v>66</v>
      </c>
      <c r="X16" s="30" t="s">
        <v>66</v>
      </c>
      <c r="Y16" s="30" t="s">
        <v>66</v>
      </c>
      <c r="Z16" s="30" t="s">
        <v>66</v>
      </c>
      <c r="AA16" s="30" t="s">
        <v>66</v>
      </c>
      <c r="AB16" s="30" t="s">
        <v>66</v>
      </c>
      <c r="AC16" s="30"/>
      <c r="AD16" s="30" t="s">
        <v>66</v>
      </c>
      <c r="AE16" s="30">
        <f>AE15+N16</f>
        <v>0.77013888888888893</v>
      </c>
      <c r="AF16" s="40"/>
      <c r="AH16" s="36" t="s">
        <v>66</v>
      </c>
      <c r="AI16" s="30">
        <f>AI15+N16</f>
        <v>0.28055555555555556</v>
      </c>
      <c r="AJ16" s="30">
        <f>AJ15+N16</f>
        <v>0.34861111111111115</v>
      </c>
      <c r="AK16" s="30" t="s">
        <v>66</v>
      </c>
      <c r="AL16" s="30" t="s">
        <v>66</v>
      </c>
      <c r="AM16" s="30" t="s">
        <v>66</v>
      </c>
      <c r="AN16" s="30" t="s">
        <v>66</v>
      </c>
      <c r="AO16" s="30" t="s">
        <v>66</v>
      </c>
      <c r="AP16" s="30">
        <f>AP15+N16</f>
        <v>0.77013888888888893</v>
      </c>
      <c r="AQ16" s="40"/>
    </row>
    <row r="17" spans="1:43" x14ac:dyDescent="0.3">
      <c r="A17" s="4">
        <v>11</v>
      </c>
      <c r="B17" s="25" t="s">
        <v>37</v>
      </c>
      <c r="C17" s="4" t="s">
        <v>57</v>
      </c>
      <c r="D17" s="5">
        <v>1.53</v>
      </c>
      <c r="E17" s="5"/>
      <c r="F17" s="5" t="s">
        <v>66</v>
      </c>
      <c r="G17" s="5">
        <f t="shared" si="8"/>
        <v>3.6100000000000003</v>
      </c>
      <c r="H17" s="5">
        <f t="shared" si="9"/>
        <v>3.6100000000000003</v>
      </c>
      <c r="I17" s="5" t="s">
        <v>66</v>
      </c>
      <c r="J17" s="5" t="s">
        <v>66</v>
      </c>
      <c r="K17" s="5" t="s">
        <v>66</v>
      </c>
      <c r="L17" s="5"/>
      <c r="M17" s="5" t="s">
        <v>66</v>
      </c>
      <c r="N17" s="16">
        <v>2.0833333333333333E-3</v>
      </c>
      <c r="O17" s="33"/>
      <c r="P17" s="36" t="s">
        <v>66</v>
      </c>
      <c r="Q17" s="30" t="s">
        <v>66</v>
      </c>
      <c r="R17" s="30">
        <f>R16+N17</f>
        <v>0.27569444444444441</v>
      </c>
      <c r="S17" s="30">
        <f>S16+N17</f>
        <v>0.30902777777777773</v>
      </c>
      <c r="T17" s="30">
        <f>T16+N17</f>
        <v>0.35069444444444448</v>
      </c>
      <c r="U17" s="30"/>
      <c r="V17" s="30">
        <f>V16+N17</f>
        <v>0.38541666666666663</v>
      </c>
      <c r="W17" s="30" t="s">
        <v>66</v>
      </c>
      <c r="X17" s="30" t="s">
        <v>66</v>
      </c>
      <c r="Y17" s="30" t="s">
        <v>66</v>
      </c>
      <c r="Z17" s="30" t="s">
        <v>66</v>
      </c>
      <c r="AA17" s="30" t="s">
        <v>66</v>
      </c>
      <c r="AB17" s="30" t="s">
        <v>66</v>
      </c>
      <c r="AC17" s="30"/>
      <c r="AD17" s="30" t="s">
        <v>66</v>
      </c>
      <c r="AE17" s="30">
        <f>AE16+N17</f>
        <v>0.77222222222222225</v>
      </c>
      <c r="AF17" s="40"/>
      <c r="AH17" s="36" t="s">
        <v>66</v>
      </c>
      <c r="AI17" s="30">
        <f>AI16+N17</f>
        <v>0.28263888888888888</v>
      </c>
      <c r="AJ17" s="30">
        <f>AJ16+N17</f>
        <v>0.35069444444444448</v>
      </c>
      <c r="AK17" s="30" t="s">
        <v>66</v>
      </c>
      <c r="AL17" s="30" t="s">
        <v>66</v>
      </c>
      <c r="AM17" s="30" t="s">
        <v>66</v>
      </c>
      <c r="AN17" s="30" t="s">
        <v>66</v>
      </c>
      <c r="AO17" s="30" t="s">
        <v>66</v>
      </c>
      <c r="AP17" s="30">
        <f>AP16+N17</f>
        <v>0.77222222222222225</v>
      </c>
      <c r="AQ17" s="40"/>
    </row>
    <row r="18" spans="1:43" x14ac:dyDescent="0.3">
      <c r="A18" s="4">
        <v>12</v>
      </c>
      <c r="B18" s="25" t="s">
        <v>53</v>
      </c>
      <c r="C18" s="4" t="s">
        <v>57</v>
      </c>
      <c r="D18" s="5">
        <v>0.42</v>
      </c>
      <c r="E18" s="5">
        <v>0.38</v>
      </c>
      <c r="F18" s="5" t="s">
        <v>66</v>
      </c>
      <c r="G18" s="5">
        <f>G17+D18</f>
        <v>4.03</v>
      </c>
      <c r="H18" s="5">
        <f t="shared" si="9"/>
        <v>4.03</v>
      </c>
      <c r="I18" s="5" t="s">
        <v>66</v>
      </c>
      <c r="J18" s="5" t="s">
        <v>66</v>
      </c>
      <c r="K18" s="5" t="s">
        <v>66</v>
      </c>
      <c r="L18" s="5"/>
      <c r="M18" s="5">
        <f>E18+M13</f>
        <v>4.7</v>
      </c>
      <c r="N18" s="16">
        <v>6.9444444444444447E-4</v>
      </c>
      <c r="O18" s="33">
        <v>6.9444444444444447E-4</v>
      </c>
      <c r="P18" s="36" t="s">
        <v>66</v>
      </c>
      <c r="Q18" s="30" t="s">
        <v>66</v>
      </c>
      <c r="R18" s="30">
        <f>R17+N18</f>
        <v>0.27638888888888885</v>
      </c>
      <c r="S18" s="30">
        <f>S17+N18</f>
        <v>0.30972222222222218</v>
      </c>
      <c r="T18" s="30">
        <f>T17+N18</f>
        <v>0.35138888888888892</v>
      </c>
      <c r="U18" s="30"/>
      <c r="V18" s="30">
        <f>V17+N18</f>
        <v>0.38611111111111107</v>
      </c>
      <c r="W18" s="30">
        <f>W13+O18</f>
        <v>0.46527777777777773</v>
      </c>
      <c r="X18" s="30" t="s">
        <v>66</v>
      </c>
      <c r="Y18" s="30" t="s">
        <v>66</v>
      </c>
      <c r="Z18" s="30" t="s">
        <v>66</v>
      </c>
      <c r="AA18" s="30" t="s">
        <v>66</v>
      </c>
      <c r="AB18" s="30" t="s">
        <v>66</v>
      </c>
      <c r="AC18" s="30"/>
      <c r="AD18" s="30" t="s">
        <v>66</v>
      </c>
      <c r="AE18" s="30">
        <f>AE17+N18</f>
        <v>0.7729166666666667</v>
      </c>
      <c r="AF18" s="40"/>
      <c r="AH18" s="36" t="s">
        <v>66</v>
      </c>
      <c r="AI18" s="30">
        <f>AI17+N18</f>
        <v>0.28333333333333333</v>
      </c>
      <c r="AJ18" s="30">
        <f>AJ17+N18</f>
        <v>0.35138888888888892</v>
      </c>
      <c r="AK18" s="30">
        <f>AK13+O18</f>
        <v>0.46527777777777773</v>
      </c>
      <c r="AL18" s="30" t="s">
        <v>66</v>
      </c>
      <c r="AM18" s="30" t="s">
        <v>66</v>
      </c>
      <c r="AN18" s="30" t="s">
        <v>66</v>
      </c>
      <c r="AO18" s="30" t="s">
        <v>66</v>
      </c>
      <c r="AP18" s="30">
        <f>AP17+N18</f>
        <v>0.7729166666666667</v>
      </c>
      <c r="AQ18" s="40"/>
    </row>
    <row r="19" spans="1:43" x14ac:dyDescent="0.3">
      <c r="A19" s="4">
        <v>13</v>
      </c>
      <c r="B19" s="7" t="s">
        <v>83</v>
      </c>
      <c r="C19" s="4" t="s">
        <v>58</v>
      </c>
      <c r="D19" s="5">
        <f>0.25+0.68</f>
        <v>0.93</v>
      </c>
      <c r="E19" s="5">
        <f>0.59+0.25</f>
        <v>0.84</v>
      </c>
      <c r="F19" s="5">
        <f>F7+D19</f>
        <v>0.93</v>
      </c>
      <c r="G19" s="5">
        <f>G18+E19</f>
        <v>4.87</v>
      </c>
      <c r="H19" s="5">
        <f>H18+E19</f>
        <v>4.87</v>
      </c>
      <c r="I19" s="5">
        <f>I7+D19</f>
        <v>0.93</v>
      </c>
      <c r="J19" s="5">
        <f>J7+D19</f>
        <v>0.93</v>
      </c>
      <c r="K19" s="5" t="s">
        <v>66</v>
      </c>
      <c r="L19" s="5"/>
      <c r="M19" s="5">
        <f>M18+E19</f>
        <v>5.54</v>
      </c>
      <c r="N19" s="16">
        <v>1.3888888888888889E-3</v>
      </c>
      <c r="O19" s="33">
        <v>1.3888888888888889E-3</v>
      </c>
      <c r="P19" s="36" t="s">
        <v>66</v>
      </c>
      <c r="Q19" s="30" t="s">
        <v>66</v>
      </c>
      <c r="R19" s="30">
        <f>R18+O19</f>
        <v>0.27777777777777773</v>
      </c>
      <c r="S19" s="30">
        <f>S18+O19</f>
        <v>0.31111111111111106</v>
      </c>
      <c r="T19" s="30">
        <f>T18+O19</f>
        <v>0.3527777777777778</v>
      </c>
      <c r="U19" s="30"/>
      <c r="V19" s="30">
        <f>V18+O19</f>
        <v>0.38749999999999996</v>
      </c>
      <c r="W19" s="30">
        <f>W18+O19</f>
        <v>0.46666666666666662</v>
      </c>
      <c r="X19" s="30" t="s">
        <v>66</v>
      </c>
      <c r="Y19" s="30">
        <f>Y7+N19</f>
        <v>0.55486111111111114</v>
      </c>
      <c r="Z19" s="30">
        <f>Z7+N19</f>
        <v>0.60416666666666663</v>
      </c>
      <c r="AA19" s="30">
        <f>AA7+N19</f>
        <v>0.64236111111111105</v>
      </c>
      <c r="AB19" s="30">
        <f>AB7+N19</f>
        <v>0.67708333333333326</v>
      </c>
      <c r="AC19" s="30"/>
      <c r="AD19" s="30">
        <f>AD7+N19</f>
        <v>0.72013888888888888</v>
      </c>
      <c r="AE19" s="30">
        <f>AE18+O19</f>
        <v>0.77430555555555558</v>
      </c>
      <c r="AF19" s="40"/>
      <c r="AH19" s="36" t="s">
        <v>66</v>
      </c>
      <c r="AI19" s="30">
        <f>AI18+O19</f>
        <v>0.28472222222222221</v>
      </c>
      <c r="AJ19" s="30">
        <f>AJ18+O19</f>
        <v>0.3527777777777778</v>
      </c>
      <c r="AK19" s="30">
        <f>AK18+O19</f>
        <v>0.46666666666666662</v>
      </c>
      <c r="AL19" s="30">
        <f>AL7+N19</f>
        <v>0.55486111111111114</v>
      </c>
      <c r="AM19" s="30">
        <f>AM7+N19</f>
        <v>0.60416666666666663</v>
      </c>
      <c r="AN19" s="30">
        <f>AN7+N19</f>
        <v>0.65625</v>
      </c>
      <c r="AO19" s="30">
        <f>AO7+N19</f>
        <v>0.72013888888888888</v>
      </c>
      <c r="AP19" s="30">
        <f>AP18+O19</f>
        <v>0.77430555555555558</v>
      </c>
      <c r="AQ19" s="40"/>
    </row>
    <row r="20" spans="1:43" x14ac:dyDescent="0.3">
      <c r="A20" s="4">
        <v>14</v>
      </c>
      <c r="B20" s="7" t="s">
        <v>21</v>
      </c>
      <c r="C20" s="4" t="s">
        <v>58</v>
      </c>
      <c r="D20" s="5">
        <f>0.65+0.27</f>
        <v>0.92</v>
      </c>
      <c r="E20" s="5"/>
      <c r="F20" s="5">
        <f>F19+D20</f>
        <v>1.85</v>
      </c>
      <c r="G20" s="5" t="s">
        <v>66</v>
      </c>
      <c r="H20" s="5">
        <f>H19+D20</f>
        <v>5.79</v>
      </c>
      <c r="I20" s="5">
        <f>I19+D20</f>
        <v>1.85</v>
      </c>
      <c r="J20" s="5" t="s">
        <v>66</v>
      </c>
      <c r="K20" s="5" t="s">
        <v>66</v>
      </c>
      <c r="L20" s="5"/>
      <c r="M20" s="5">
        <f>M19+D20</f>
        <v>6.46</v>
      </c>
      <c r="N20" s="16">
        <v>1.3888888888888889E-3</v>
      </c>
      <c r="O20" s="33"/>
      <c r="P20" s="36" t="s">
        <v>66</v>
      </c>
      <c r="Q20" s="30" t="s">
        <v>66</v>
      </c>
      <c r="R20" s="30" t="s">
        <v>66</v>
      </c>
      <c r="S20" s="30">
        <f>S19+N20</f>
        <v>0.31249999999999994</v>
      </c>
      <c r="T20" s="30">
        <f>T19+N20</f>
        <v>0.35416666666666669</v>
      </c>
      <c r="U20" s="30"/>
      <c r="V20" s="30" t="s">
        <v>66</v>
      </c>
      <c r="W20" s="30">
        <f>W19+N20</f>
        <v>0.4680555555555555</v>
      </c>
      <c r="X20" s="30" t="s">
        <v>66</v>
      </c>
      <c r="Y20" s="30">
        <f>Y19+N20</f>
        <v>0.55625000000000002</v>
      </c>
      <c r="Z20" s="30" t="s">
        <v>66</v>
      </c>
      <c r="AA20" s="30" t="s">
        <v>66</v>
      </c>
      <c r="AB20" s="30">
        <f>AB19+N20</f>
        <v>0.67847222222222214</v>
      </c>
      <c r="AC20" s="30"/>
      <c r="AD20" s="30">
        <f>AD19+N20</f>
        <v>0.72152777777777777</v>
      </c>
      <c r="AE20" s="30" t="s">
        <v>66</v>
      </c>
      <c r="AF20" s="40"/>
      <c r="AH20" s="36" t="s">
        <v>66</v>
      </c>
      <c r="AI20" s="30" t="s">
        <v>66</v>
      </c>
      <c r="AJ20" s="30" t="s">
        <v>66</v>
      </c>
      <c r="AK20" s="30">
        <f>AK19+N20</f>
        <v>0.4680555555555555</v>
      </c>
      <c r="AL20" s="30">
        <f>AL19+N20</f>
        <v>0.55625000000000002</v>
      </c>
      <c r="AM20" s="30" t="s">
        <v>66</v>
      </c>
      <c r="AN20" s="30" t="s">
        <v>66</v>
      </c>
      <c r="AO20" s="30">
        <f>AO19+N20</f>
        <v>0.72152777777777777</v>
      </c>
      <c r="AP20" s="30" t="s">
        <v>66</v>
      </c>
      <c r="AQ20" s="40"/>
    </row>
    <row r="21" spans="1:43" x14ac:dyDescent="0.3">
      <c r="A21" s="4">
        <v>15</v>
      </c>
      <c r="B21" s="25" t="s">
        <v>39</v>
      </c>
      <c r="C21" s="4" t="s">
        <v>58</v>
      </c>
      <c r="D21" s="5">
        <f>1.32+0.27</f>
        <v>1.59</v>
      </c>
      <c r="E21" s="5"/>
      <c r="F21" s="5" t="s">
        <v>66</v>
      </c>
      <c r="G21" s="5">
        <f>G19+D21</f>
        <v>6.46</v>
      </c>
      <c r="H21" s="5" t="s">
        <v>66</v>
      </c>
      <c r="I21" s="5" t="s">
        <v>66</v>
      </c>
      <c r="J21" s="5">
        <f>J19+D21</f>
        <v>2.52</v>
      </c>
      <c r="K21" s="5" t="s">
        <v>66</v>
      </c>
      <c r="L21" s="5"/>
      <c r="M21" s="5" t="s">
        <v>66</v>
      </c>
      <c r="N21" s="16">
        <v>2.7777777777777779E-3</v>
      </c>
      <c r="O21" s="33"/>
      <c r="P21" s="36" t="s">
        <v>66</v>
      </c>
      <c r="Q21" s="30" t="s">
        <v>66</v>
      </c>
      <c r="R21" s="30">
        <f>R19+N21</f>
        <v>0.2805555555555555</v>
      </c>
      <c r="S21" s="30" t="s">
        <v>66</v>
      </c>
      <c r="T21" s="30" t="s">
        <v>66</v>
      </c>
      <c r="U21" s="30"/>
      <c r="V21" s="30">
        <f>V19+O22</f>
        <v>0.3881944444444444</v>
      </c>
      <c r="W21" s="30" t="s">
        <v>66</v>
      </c>
      <c r="X21" s="30" t="s">
        <v>66</v>
      </c>
      <c r="Y21" s="30" t="s">
        <v>66</v>
      </c>
      <c r="Z21" s="30">
        <f>Z19+O22</f>
        <v>0.60486111111111107</v>
      </c>
      <c r="AA21" s="30">
        <f>AA19+O22</f>
        <v>0.64305555555555549</v>
      </c>
      <c r="AB21" s="30" t="s">
        <v>66</v>
      </c>
      <c r="AC21" s="30"/>
      <c r="AD21" s="30" t="s">
        <v>66</v>
      </c>
      <c r="AE21" s="30">
        <f>AE19+O22</f>
        <v>0.77500000000000002</v>
      </c>
      <c r="AF21" s="40"/>
      <c r="AH21" s="36" t="s">
        <v>66</v>
      </c>
      <c r="AI21" s="30">
        <f>AI19+N21</f>
        <v>0.28749999999999998</v>
      </c>
      <c r="AJ21" s="30">
        <f>AJ19+N21</f>
        <v>0.35555555555555557</v>
      </c>
      <c r="AK21" s="30" t="s">
        <v>66</v>
      </c>
      <c r="AL21" s="30" t="s">
        <v>66</v>
      </c>
      <c r="AM21" s="30">
        <f>AM19+N21</f>
        <v>0.6069444444444444</v>
      </c>
      <c r="AN21" s="30">
        <f>AN19+N21</f>
        <v>0.65902777777777777</v>
      </c>
      <c r="AO21" s="30" t="s">
        <v>66</v>
      </c>
      <c r="AP21" s="30">
        <f>AP19+N21</f>
        <v>0.77708333333333335</v>
      </c>
      <c r="AQ21" s="40"/>
    </row>
    <row r="22" spans="1:43" x14ac:dyDescent="0.3">
      <c r="A22" s="4">
        <v>16</v>
      </c>
      <c r="B22" s="7" t="s">
        <v>23</v>
      </c>
      <c r="C22" s="4" t="s">
        <v>59</v>
      </c>
      <c r="D22" s="5">
        <v>0.59</v>
      </c>
      <c r="E22" s="5">
        <v>0.6</v>
      </c>
      <c r="F22" s="5">
        <f>F20+D22</f>
        <v>2.44</v>
      </c>
      <c r="G22" s="5">
        <f>G21+E22</f>
        <v>7.06</v>
      </c>
      <c r="H22" s="5">
        <f>H20+D22</f>
        <v>6.38</v>
      </c>
      <c r="I22" s="5">
        <f>I20+D22</f>
        <v>2.44</v>
      </c>
      <c r="J22" s="5">
        <f>J21+E22</f>
        <v>3.12</v>
      </c>
      <c r="K22" s="5" t="s">
        <v>66</v>
      </c>
      <c r="L22" s="5"/>
      <c r="M22" s="5">
        <f>M20+D22</f>
        <v>7.05</v>
      </c>
      <c r="N22" s="16">
        <v>1.3888888888888889E-3</v>
      </c>
      <c r="O22" s="33">
        <v>6.9444444444444447E-4</v>
      </c>
      <c r="P22" s="36" t="s">
        <v>66</v>
      </c>
      <c r="Q22" s="30" t="s">
        <v>66</v>
      </c>
      <c r="R22" s="30">
        <f>R21+O22</f>
        <v>0.28124999999999994</v>
      </c>
      <c r="S22" s="30">
        <f>S20+N22</f>
        <v>0.31388888888888883</v>
      </c>
      <c r="T22" s="30">
        <f>T20+N22</f>
        <v>0.35555555555555557</v>
      </c>
      <c r="U22" s="30"/>
      <c r="V22" s="30">
        <f>V21+O22</f>
        <v>0.38888888888888884</v>
      </c>
      <c r="W22" s="30">
        <f>W20+N22</f>
        <v>0.46944444444444439</v>
      </c>
      <c r="X22" s="30" t="s">
        <v>66</v>
      </c>
      <c r="Y22" s="30">
        <f>Y20+N22</f>
        <v>0.55763888888888891</v>
      </c>
      <c r="Z22" s="30">
        <f>Z21+O22</f>
        <v>0.60555555555555551</v>
      </c>
      <c r="AA22" s="30">
        <f>AA21+O22</f>
        <v>0.64374999999999993</v>
      </c>
      <c r="AB22" s="30">
        <f>AB20+N22</f>
        <v>0.67986111111111103</v>
      </c>
      <c r="AC22" s="30"/>
      <c r="AD22" s="30">
        <f>AD20+N22</f>
        <v>0.72291666666666665</v>
      </c>
      <c r="AE22" s="30">
        <f>AE21+O22</f>
        <v>0.77569444444444446</v>
      </c>
      <c r="AF22" s="40"/>
      <c r="AH22" s="36" t="s">
        <v>66</v>
      </c>
      <c r="AI22" s="30">
        <f>AI21+O22</f>
        <v>0.28819444444444442</v>
      </c>
      <c r="AJ22" s="30">
        <f>AJ21+O22</f>
        <v>0.35625000000000001</v>
      </c>
      <c r="AK22" s="30">
        <f>AK20+N22</f>
        <v>0.46944444444444439</v>
      </c>
      <c r="AL22" s="30">
        <f>AL20+N22</f>
        <v>0.55763888888888891</v>
      </c>
      <c r="AM22" s="30">
        <f>AM21+O22</f>
        <v>0.60763888888888884</v>
      </c>
      <c r="AN22" s="30">
        <f>AN21+O22</f>
        <v>0.65972222222222221</v>
      </c>
      <c r="AO22" s="30">
        <f>AO20+N22</f>
        <v>0.72291666666666665</v>
      </c>
      <c r="AP22" s="30">
        <f>AP21+O22</f>
        <v>0.77777777777777779</v>
      </c>
      <c r="AQ22" s="40"/>
    </row>
    <row r="23" spans="1:43" x14ac:dyDescent="0.3">
      <c r="A23" s="4">
        <v>17</v>
      </c>
      <c r="B23" s="7" t="s">
        <v>207</v>
      </c>
      <c r="C23" s="4" t="s">
        <v>10</v>
      </c>
      <c r="D23" s="5">
        <v>0.49</v>
      </c>
      <c r="E23" s="5"/>
      <c r="F23" s="5">
        <f>F22+D23</f>
        <v>2.9299999999999997</v>
      </c>
      <c r="G23" s="5">
        <f t="shared" si="8"/>
        <v>7.55</v>
      </c>
      <c r="H23" s="5">
        <f t="shared" si="9"/>
        <v>6.87</v>
      </c>
      <c r="I23" s="5">
        <f>I22+D23</f>
        <v>2.9299999999999997</v>
      </c>
      <c r="J23" s="5">
        <f t="shared" ref="J23:J45" si="10">J22+D23</f>
        <v>3.6100000000000003</v>
      </c>
      <c r="K23" s="5" t="s">
        <v>66</v>
      </c>
      <c r="L23" s="5"/>
      <c r="M23" s="5">
        <f>M22+D23</f>
        <v>7.54</v>
      </c>
      <c r="N23" s="16">
        <v>6.9444444444444447E-4</v>
      </c>
      <c r="O23" s="33"/>
      <c r="P23" s="36" t="s">
        <v>66</v>
      </c>
      <c r="Q23" s="30" t="s">
        <v>66</v>
      </c>
      <c r="R23" s="30">
        <f t="shared" ref="R23:R39" si="11">R22+N23</f>
        <v>0.28194444444444439</v>
      </c>
      <c r="S23" s="30">
        <f t="shared" ref="S23:S39" si="12">S22+N23</f>
        <v>0.31458333333333327</v>
      </c>
      <c r="T23" s="30">
        <f t="shared" ref="T23:T39" si="13">T22+N23</f>
        <v>0.35625000000000001</v>
      </c>
      <c r="U23" s="30"/>
      <c r="V23" s="30">
        <f t="shared" ref="V23:V39" si="14">V22+N23</f>
        <v>0.38958333333333328</v>
      </c>
      <c r="W23" s="30">
        <f t="shared" ref="W23:W39" si="15">W22+N23</f>
        <v>0.47013888888888883</v>
      </c>
      <c r="X23" s="30" t="s">
        <v>66</v>
      </c>
      <c r="Y23" s="30">
        <f t="shared" ref="Y23:Y45" si="16">Y22+N23</f>
        <v>0.55833333333333335</v>
      </c>
      <c r="Z23" s="30">
        <f t="shared" ref="Z23:Z45" si="17">Z22+N23</f>
        <v>0.60624999999999996</v>
      </c>
      <c r="AA23" s="30">
        <f t="shared" ref="AA23:AA45" si="18">AA22+N23</f>
        <v>0.64444444444444438</v>
      </c>
      <c r="AB23" s="30">
        <f t="shared" ref="AB23:AB45" si="19">AB22+N23</f>
        <v>0.68055555555555547</v>
      </c>
      <c r="AC23" s="30"/>
      <c r="AD23" s="30">
        <f t="shared" ref="AD23:AD39" si="20">AD22+N23</f>
        <v>0.72361111111111109</v>
      </c>
      <c r="AE23" s="30">
        <f t="shared" ref="AE23:AE39" si="21">AE22+N23</f>
        <v>0.77638888888888891</v>
      </c>
      <c r="AF23" s="40"/>
      <c r="AH23" s="36" t="s">
        <v>66</v>
      </c>
      <c r="AI23" s="30">
        <f t="shared" ref="AI23:AI39" si="22">AI22+N23</f>
        <v>0.28888888888888886</v>
      </c>
      <c r="AJ23" s="30">
        <f t="shared" ref="AJ23:AJ39" si="23">AJ22+N23</f>
        <v>0.35694444444444445</v>
      </c>
      <c r="AK23" s="30">
        <f t="shared" ref="AK23:AK39" si="24">AK22+N23</f>
        <v>0.47013888888888883</v>
      </c>
      <c r="AL23" s="30">
        <f t="shared" ref="AL23:AL45" si="25">AL22+N23</f>
        <v>0.55833333333333335</v>
      </c>
      <c r="AM23" s="30">
        <f t="shared" ref="AM23:AM45" si="26">AM22+N23</f>
        <v>0.60833333333333328</v>
      </c>
      <c r="AN23" s="30">
        <f t="shared" ref="AN23:AN46" si="27">AN22+N23</f>
        <v>0.66041666666666665</v>
      </c>
      <c r="AO23" s="30">
        <f t="shared" ref="AO23:AO39" si="28">AO22+N23</f>
        <v>0.72361111111111109</v>
      </c>
      <c r="AP23" s="30">
        <f t="shared" ref="AP23:AP39" si="29">AP22+N23</f>
        <v>0.77847222222222223</v>
      </c>
      <c r="AQ23" s="40"/>
    </row>
    <row r="24" spans="1:43" x14ac:dyDescent="0.3">
      <c r="A24" s="4">
        <v>18</v>
      </c>
      <c r="B24" s="7" t="s">
        <v>204</v>
      </c>
      <c r="C24" s="4" t="s">
        <v>10</v>
      </c>
      <c r="D24" s="5">
        <v>0.2</v>
      </c>
      <c r="E24" s="5"/>
      <c r="F24" s="5">
        <f t="shared" ref="F24" si="30">F23+D24</f>
        <v>3.13</v>
      </c>
      <c r="G24" s="5">
        <f t="shared" si="8"/>
        <v>7.75</v>
      </c>
      <c r="H24" s="5">
        <f t="shared" si="9"/>
        <v>7.07</v>
      </c>
      <c r="I24" s="5">
        <f t="shared" ref="I24:I45" si="31">I23+D24</f>
        <v>3.13</v>
      </c>
      <c r="J24" s="5">
        <f t="shared" si="10"/>
        <v>3.8100000000000005</v>
      </c>
      <c r="K24" s="5" t="s">
        <v>66</v>
      </c>
      <c r="L24" s="5"/>
      <c r="M24" s="5">
        <f t="shared" ref="M24:M39" si="32">M23+D24</f>
        <v>7.74</v>
      </c>
      <c r="N24" s="16">
        <v>6.9444444444444447E-4</v>
      </c>
      <c r="O24" s="33"/>
      <c r="P24" s="36" t="s">
        <v>66</v>
      </c>
      <c r="Q24" s="30" t="s">
        <v>66</v>
      </c>
      <c r="R24" s="30">
        <f t="shared" si="11"/>
        <v>0.28263888888888883</v>
      </c>
      <c r="S24" s="30">
        <f t="shared" si="12"/>
        <v>0.31527777777777771</v>
      </c>
      <c r="T24" s="30">
        <f t="shared" si="13"/>
        <v>0.35694444444444445</v>
      </c>
      <c r="U24" s="30"/>
      <c r="V24" s="30">
        <f t="shared" si="14"/>
        <v>0.39027777777777772</v>
      </c>
      <c r="W24" s="30">
        <f t="shared" si="15"/>
        <v>0.47083333333333327</v>
      </c>
      <c r="X24" s="30" t="s">
        <v>66</v>
      </c>
      <c r="Y24" s="30">
        <f t="shared" si="16"/>
        <v>0.55902777777777779</v>
      </c>
      <c r="Z24" s="30">
        <f t="shared" si="17"/>
        <v>0.6069444444444444</v>
      </c>
      <c r="AA24" s="30">
        <f t="shared" si="18"/>
        <v>0.64513888888888882</v>
      </c>
      <c r="AB24" s="30">
        <f t="shared" si="19"/>
        <v>0.68124999999999991</v>
      </c>
      <c r="AC24" s="30"/>
      <c r="AD24" s="30">
        <f t="shared" si="20"/>
        <v>0.72430555555555554</v>
      </c>
      <c r="AE24" s="30">
        <f t="shared" si="21"/>
        <v>0.77708333333333335</v>
      </c>
      <c r="AF24" s="40"/>
      <c r="AH24" s="36" t="s">
        <v>66</v>
      </c>
      <c r="AI24" s="30">
        <f t="shared" si="22"/>
        <v>0.2895833333333333</v>
      </c>
      <c r="AJ24" s="30">
        <f t="shared" si="23"/>
        <v>0.3576388888888889</v>
      </c>
      <c r="AK24" s="30">
        <f t="shared" si="24"/>
        <v>0.47083333333333327</v>
      </c>
      <c r="AL24" s="30">
        <f t="shared" si="25"/>
        <v>0.55902777777777779</v>
      </c>
      <c r="AM24" s="30">
        <f t="shared" si="26"/>
        <v>0.60902777777777772</v>
      </c>
      <c r="AN24" s="30">
        <f t="shared" si="27"/>
        <v>0.66111111111111109</v>
      </c>
      <c r="AO24" s="30">
        <f t="shared" si="28"/>
        <v>0.72430555555555554</v>
      </c>
      <c r="AP24" s="30">
        <f t="shared" si="29"/>
        <v>0.77916666666666667</v>
      </c>
      <c r="AQ24" s="40"/>
    </row>
    <row r="25" spans="1:43" x14ac:dyDescent="0.3">
      <c r="A25" s="4">
        <v>19</v>
      </c>
      <c r="B25" s="7" t="s">
        <v>24</v>
      </c>
      <c r="C25" s="4" t="s">
        <v>10</v>
      </c>
      <c r="D25" s="5">
        <v>0.43</v>
      </c>
      <c r="E25" s="5"/>
      <c r="F25" s="5">
        <f t="shared" ref="F25:F39" si="33">F24+D25</f>
        <v>3.56</v>
      </c>
      <c r="G25" s="5">
        <f t="shared" ref="G25:G39" si="34">G24+D25</f>
        <v>8.18</v>
      </c>
      <c r="H25" s="5">
        <f t="shared" ref="H25:H39" si="35">H24+D25</f>
        <v>7.5</v>
      </c>
      <c r="I25" s="5">
        <f t="shared" ref="I25:I39" si="36">I24+D25</f>
        <v>3.56</v>
      </c>
      <c r="J25" s="5">
        <f t="shared" ref="J25:J39" si="37">J24+D25</f>
        <v>4.24</v>
      </c>
      <c r="K25" s="5" t="s">
        <v>66</v>
      </c>
      <c r="L25" s="5"/>
      <c r="M25" s="5">
        <f t="shared" si="32"/>
        <v>8.17</v>
      </c>
      <c r="N25" s="16">
        <v>6.9444444444444447E-4</v>
      </c>
      <c r="O25" s="33"/>
      <c r="P25" s="36" t="s">
        <v>66</v>
      </c>
      <c r="Q25" s="30" t="s">
        <v>66</v>
      </c>
      <c r="R25" s="30">
        <f t="shared" si="11"/>
        <v>0.28333333333333327</v>
      </c>
      <c r="S25" s="30">
        <f t="shared" si="12"/>
        <v>0.31597222222222215</v>
      </c>
      <c r="T25" s="30">
        <f t="shared" si="13"/>
        <v>0.3576388888888889</v>
      </c>
      <c r="U25" s="30"/>
      <c r="V25" s="30">
        <f t="shared" si="14"/>
        <v>0.39097222222222217</v>
      </c>
      <c r="W25" s="30">
        <f t="shared" si="15"/>
        <v>0.47152777777777771</v>
      </c>
      <c r="X25" s="30" t="s">
        <v>66</v>
      </c>
      <c r="Y25" s="30">
        <f t="shared" si="16"/>
        <v>0.55972222222222223</v>
      </c>
      <c r="Z25" s="30">
        <f t="shared" si="17"/>
        <v>0.60763888888888884</v>
      </c>
      <c r="AA25" s="30">
        <f t="shared" si="18"/>
        <v>0.64583333333333326</v>
      </c>
      <c r="AB25" s="30">
        <f t="shared" si="19"/>
        <v>0.68194444444444435</v>
      </c>
      <c r="AC25" s="30"/>
      <c r="AD25" s="30">
        <f t="shared" si="20"/>
        <v>0.72499999999999998</v>
      </c>
      <c r="AE25" s="30">
        <f t="shared" si="21"/>
        <v>0.77777777777777779</v>
      </c>
      <c r="AF25" s="40"/>
      <c r="AH25" s="36" t="s">
        <v>66</v>
      </c>
      <c r="AI25" s="30">
        <f t="shared" si="22"/>
        <v>0.29027777777777775</v>
      </c>
      <c r="AJ25" s="30">
        <f t="shared" si="23"/>
        <v>0.35833333333333334</v>
      </c>
      <c r="AK25" s="30">
        <f t="shared" si="24"/>
        <v>0.47152777777777771</v>
      </c>
      <c r="AL25" s="30">
        <f t="shared" si="25"/>
        <v>0.55972222222222223</v>
      </c>
      <c r="AM25" s="30">
        <f t="shared" si="26"/>
        <v>0.60972222222222217</v>
      </c>
      <c r="AN25" s="30">
        <f t="shared" si="27"/>
        <v>0.66180555555555554</v>
      </c>
      <c r="AO25" s="30">
        <f t="shared" si="28"/>
        <v>0.72499999999999998</v>
      </c>
      <c r="AP25" s="30">
        <f t="shared" si="29"/>
        <v>0.77986111111111112</v>
      </c>
      <c r="AQ25" s="40"/>
    </row>
    <row r="26" spans="1:43" x14ac:dyDescent="0.3">
      <c r="A26" s="4">
        <v>20</v>
      </c>
      <c r="B26" s="7" t="s">
        <v>25</v>
      </c>
      <c r="C26" s="4" t="s">
        <v>10</v>
      </c>
      <c r="D26" s="5">
        <v>0.41</v>
      </c>
      <c r="E26" s="5"/>
      <c r="F26" s="5">
        <f t="shared" si="33"/>
        <v>3.97</v>
      </c>
      <c r="G26" s="5">
        <f t="shared" si="34"/>
        <v>8.59</v>
      </c>
      <c r="H26" s="5">
        <f t="shared" si="35"/>
        <v>7.91</v>
      </c>
      <c r="I26" s="5">
        <f t="shared" si="36"/>
        <v>3.97</v>
      </c>
      <c r="J26" s="5">
        <f t="shared" si="37"/>
        <v>4.6500000000000004</v>
      </c>
      <c r="K26" s="5" t="s">
        <v>66</v>
      </c>
      <c r="L26" s="5"/>
      <c r="M26" s="5">
        <f t="shared" si="32"/>
        <v>8.58</v>
      </c>
      <c r="N26" s="16">
        <v>6.9444444444444447E-4</v>
      </c>
      <c r="O26" s="33"/>
      <c r="P26" s="36" t="s">
        <v>66</v>
      </c>
      <c r="Q26" s="30" t="s">
        <v>66</v>
      </c>
      <c r="R26" s="30">
        <f t="shared" si="11"/>
        <v>0.28402777777777771</v>
      </c>
      <c r="S26" s="30">
        <f t="shared" si="12"/>
        <v>0.3166666666666666</v>
      </c>
      <c r="T26" s="30">
        <f t="shared" si="13"/>
        <v>0.35833333333333334</v>
      </c>
      <c r="U26" s="30"/>
      <c r="V26" s="30">
        <f t="shared" si="14"/>
        <v>0.39166666666666661</v>
      </c>
      <c r="W26" s="30">
        <f t="shared" si="15"/>
        <v>0.47222222222222215</v>
      </c>
      <c r="X26" s="30" t="s">
        <v>66</v>
      </c>
      <c r="Y26" s="30">
        <f t="shared" si="16"/>
        <v>0.56041666666666667</v>
      </c>
      <c r="Z26" s="30">
        <f t="shared" si="17"/>
        <v>0.60833333333333328</v>
      </c>
      <c r="AA26" s="30">
        <f t="shared" si="18"/>
        <v>0.6465277777777777</v>
      </c>
      <c r="AB26" s="30">
        <f t="shared" si="19"/>
        <v>0.6826388888888888</v>
      </c>
      <c r="AC26" s="30"/>
      <c r="AD26" s="30">
        <f t="shared" si="20"/>
        <v>0.72569444444444442</v>
      </c>
      <c r="AE26" s="30">
        <f t="shared" si="21"/>
        <v>0.77847222222222223</v>
      </c>
      <c r="AF26" s="40"/>
      <c r="AH26" s="36" t="s">
        <v>66</v>
      </c>
      <c r="AI26" s="30">
        <f t="shared" si="22"/>
        <v>0.29097222222222219</v>
      </c>
      <c r="AJ26" s="30">
        <f t="shared" si="23"/>
        <v>0.35902777777777778</v>
      </c>
      <c r="AK26" s="30">
        <f t="shared" si="24"/>
        <v>0.47222222222222215</v>
      </c>
      <c r="AL26" s="30">
        <f t="shared" si="25"/>
        <v>0.56041666666666667</v>
      </c>
      <c r="AM26" s="30">
        <f t="shared" si="26"/>
        <v>0.61041666666666661</v>
      </c>
      <c r="AN26" s="30">
        <f t="shared" si="27"/>
        <v>0.66249999999999998</v>
      </c>
      <c r="AO26" s="30">
        <f t="shared" si="28"/>
        <v>0.72569444444444442</v>
      </c>
      <c r="AP26" s="30">
        <f t="shared" si="29"/>
        <v>0.78055555555555556</v>
      </c>
      <c r="AQ26" s="40"/>
    </row>
    <row r="27" spans="1:43" x14ac:dyDescent="0.3">
      <c r="A27" s="4">
        <v>21</v>
      </c>
      <c r="B27" s="7" t="s">
        <v>26</v>
      </c>
      <c r="C27" s="4" t="s">
        <v>59</v>
      </c>
      <c r="D27" s="5">
        <v>0.7</v>
      </c>
      <c r="E27" s="5"/>
      <c r="F27" s="5">
        <f t="shared" si="33"/>
        <v>4.67</v>
      </c>
      <c r="G27" s="5">
        <f t="shared" si="34"/>
        <v>9.2899999999999991</v>
      </c>
      <c r="H27" s="5">
        <f t="shared" si="35"/>
        <v>8.61</v>
      </c>
      <c r="I27" s="5">
        <f t="shared" si="36"/>
        <v>4.67</v>
      </c>
      <c r="J27" s="5">
        <f t="shared" si="37"/>
        <v>5.3500000000000005</v>
      </c>
      <c r="K27" s="5" t="s">
        <v>66</v>
      </c>
      <c r="L27" s="5"/>
      <c r="M27" s="5">
        <f t="shared" si="32"/>
        <v>9.2799999999999994</v>
      </c>
      <c r="N27" s="16">
        <v>1.3888888888888889E-3</v>
      </c>
      <c r="O27" s="33"/>
      <c r="P27" s="36" t="s">
        <v>66</v>
      </c>
      <c r="Q27" s="30" t="s">
        <v>66</v>
      </c>
      <c r="R27" s="30">
        <f t="shared" si="11"/>
        <v>0.2854166666666666</v>
      </c>
      <c r="S27" s="30">
        <f t="shared" si="12"/>
        <v>0.31805555555555548</v>
      </c>
      <c r="T27" s="30">
        <f t="shared" si="13"/>
        <v>0.35972222222222222</v>
      </c>
      <c r="U27" s="30"/>
      <c r="V27" s="30">
        <f t="shared" si="14"/>
        <v>0.39305555555555549</v>
      </c>
      <c r="W27" s="30">
        <f t="shared" si="15"/>
        <v>0.47361111111111104</v>
      </c>
      <c r="X27" s="30" t="s">
        <v>66</v>
      </c>
      <c r="Y27" s="30">
        <f t="shared" si="16"/>
        <v>0.56180555555555556</v>
      </c>
      <c r="Z27" s="30">
        <f t="shared" si="17"/>
        <v>0.60972222222222217</v>
      </c>
      <c r="AA27" s="30">
        <f t="shared" si="18"/>
        <v>0.64791666666666659</v>
      </c>
      <c r="AB27" s="30">
        <f t="shared" si="19"/>
        <v>0.68402777777777768</v>
      </c>
      <c r="AC27" s="30"/>
      <c r="AD27" s="30">
        <f t="shared" si="20"/>
        <v>0.7270833333333333</v>
      </c>
      <c r="AE27" s="30">
        <f t="shared" si="21"/>
        <v>0.77986111111111112</v>
      </c>
      <c r="AF27" s="40"/>
      <c r="AH27" s="36" t="s">
        <v>66</v>
      </c>
      <c r="AI27" s="30">
        <f t="shared" si="22"/>
        <v>0.29236111111111107</v>
      </c>
      <c r="AJ27" s="30">
        <f t="shared" si="23"/>
        <v>0.36041666666666666</v>
      </c>
      <c r="AK27" s="30">
        <f t="shared" si="24"/>
        <v>0.47361111111111104</v>
      </c>
      <c r="AL27" s="30">
        <f t="shared" si="25"/>
        <v>0.56180555555555556</v>
      </c>
      <c r="AM27" s="30">
        <f t="shared" si="26"/>
        <v>0.61180555555555549</v>
      </c>
      <c r="AN27" s="30">
        <f t="shared" si="27"/>
        <v>0.66388888888888886</v>
      </c>
      <c r="AO27" s="30">
        <f t="shared" si="28"/>
        <v>0.7270833333333333</v>
      </c>
      <c r="AP27" s="30">
        <f t="shared" si="29"/>
        <v>0.78194444444444444</v>
      </c>
      <c r="AQ27" s="40"/>
    </row>
    <row r="28" spans="1:43" x14ac:dyDescent="0.3">
      <c r="A28" s="4">
        <v>22</v>
      </c>
      <c r="B28" s="7" t="s">
        <v>54</v>
      </c>
      <c r="C28" s="4" t="s">
        <v>59</v>
      </c>
      <c r="D28" s="5">
        <v>0.49</v>
      </c>
      <c r="E28" s="5"/>
      <c r="F28" s="5">
        <f t="shared" si="33"/>
        <v>5.16</v>
      </c>
      <c r="G28" s="5">
        <f t="shared" si="34"/>
        <v>9.7799999999999994</v>
      </c>
      <c r="H28" s="5">
        <f t="shared" si="35"/>
        <v>9.1</v>
      </c>
      <c r="I28" s="5">
        <f t="shared" si="36"/>
        <v>5.16</v>
      </c>
      <c r="J28" s="5">
        <f t="shared" si="37"/>
        <v>5.8400000000000007</v>
      </c>
      <c r="K28" s="5" t="s">
        <v>66</v>
      </c>
      <c r="L28" s="5"/>
      <c r="M28" s="5">
        <f t="shared" si="32"/>
        <v>9.77</v>
      </c>
      <c r="N28" s="16">
        <v>6.9444444444444447E-4</v>
      </c>
      <c r="O28" s="33"/>
      <c r="P28" s="36" t="s">
        <v>66</v>
      </c>
      <c r="Q28" s="30" t="s">
        <v>66</v>
      </c>
      <c r="R28" s="30">
        <f t="shared" si="11"/>
        <v>0.28611111111111104</v>
      </c>
      <c r="S28" s="30">
        <f t="shared" si="12"/>
        <v>0.31874999999999992</v>
      </c>
      <c r="T28" s="30">
        <f t="shared" si="13"/>
        <v>0.36041666666666666</v>
      </c>
      <c r="U28" s="30"/>
      <c r="V28" s="30">
        <f t="shared" si="14"/>
        <v>0.39374999999999993</v>
      </c>
      <c r="W28" s="30">
        <f t="shared" si="15"/>
        <v>0.47430555555555548</v>
      </c>
      <c r="X28" s="30" t="s">
        <v>66</v>
      </c>
      <c r="Y28" s="30">
        <f t="shared" si="16"/>
        <v>0.5625</v>
      </c>
      <c r="Z28" s="30">
        <f t="shared" si="17"/>
        <v>0.61041666666666661</v>
      </c>
      <c r="AA28" s="30">
        <f t="shared" si="18"/>
        <v>0.64861111111111103</v>
      </c>
      <c r="AB28" s="30">
        <f t="shared" si="19"/>
        <v>0.68472222222222212</v>
      </c>
      <c r="AC28" s="30"/>
      <c r="AD28" s="30">
        <f t="shared" si="20"/>
        <v>0.72777777777777775</v>
      </c>
      <c r="AE28" s="30">
        <f t="shared" si="21"/>
        <v>0.78055555555555556</v>
      </c>
      <c r="AF28" s="40"/>
      <c r="AH28" s="36" t="s">
        <v>66</v>
      </c>
      <c r="AI28" s="30">
        <f t="shared" si="22"/>
        <v>0.29305555555555551</v>
      </c>
      <c r="AJ28" s="30">
        <f t="shared" si="23"/>
        <v>0.3611111111111111</v>
      </c>
      <c r="AK28" s="30">
        <f t="shared" si="24"/>
        <v>0.47430555555555548</v>
      </c>
      <c r="AL28" s="30">
        <f t="shared" si="25"/>
        <v>0.5625</v>
      </c>
      <c r="AM28" s="30">
        <f t="shared" si="26"/>
        <v>0.61249999999999993</v>
      </c>
      <c r="AN28" s="30">
        <f t="shared" si="27"/>
        <v>0.6645833333333333</v>
      </c>
      <c r="AO28" s="30">
        <f t="shared" si="28"/>
        <v>0.72777777777777775</v>
      </c>
      <c r="AP28" s="30">
        <f t="shared" si="29"/>
        <v>0.78263888888888888</v>
      </c>
      <c r="AQ28" s="40"/>
    </row>
    <row r="29" spans="1:43" x14ac:dyDescent="0.3">
      <c r="A29" s="4">
        <v>23</v>
      </c>
      <c r="B29" s="7" t="s">
        <v>27</v>
      </c>
      <c r="C29" s="4" t="s">
        <v>59</v>
      </c>
      <c r="D29" s="5">
        <v>0.46</v>
      </c>
      <c r="E29" s="5"/>
      <c r="F29" s="5">
        <f t="shared" si="33"/>
        <v>5.62</v>
      </c>
      <c r="G29" s="5">
        <f t="shared" si="34"/>
        <v>10.24</v>
      </c>
      <c r="H29" s="5">
        <f t="shared" si="35"/>
        <v>9.56</v>
      </c>
      <c r="I29" s="5">
        <f t="shared" si="36"/>
        <v>5.62</v>
      </c>
      <c r="J29" s="5">
        <f t="shared" si="37"/>
        <v>6.3000000000000007</v>
      </c>
      <c r="K29" s="5" t="s">
        <v>66</v>
      </c>
      <c r="L29" s="5"/>
      <c r="M29" s="5">
        <f t="shared" si="32"/>
        <v>10.23</v>
      </c>
      <c r="N29" s="16">
        <v>6.9444444444444447E-4</v>
      </c>
      <c r="O29" s="33"/>
      <c r="P29" s="36" t="s">
        <v>66</v>
      </c>
      <c r="Q29" s="30" t="s">
        <v>66</v>
      </c>
      <c r="R29" s="30">
        <f t="shared" si="11"/>
        <v>0.28680555555555548</v>
      </c>
      <c r="S29" s="30">
        <f t="shared" si="12"/>
        <v>0.31944444444444436</v>
      </c>
      <c r="T29" s="30">
        <f t="shared" si="13"/>
        <v>0.3611111111111111</v>
      </c>
      <c r="U29" s="30"/>
      <c r="V29" s="30">
        <f t="shared" si="14"/>
        <v>0.39444444444444438</v>
      </c>
      <c r="W29" s="30">
        <f t="shared" si="15"/>
        <v>0.47499999999999992</v>
      </c>
      <c r="X29" s="30" t="s">
        <v>66</v>
      </c>
      <c r="Y29" s="30">
        <f t="shared" si="16"/>
        <v>0.56319444444444444</v>
      </c>
      <c r="Z29" s="30">
        <f t="shared" si="17"/>
        <v>0.61111111111111105</v>
      </c>
      <c r="AA29" s="30">
        <f t="shared" si="18"/>
        <v>0.64930555555555547</v>
      </c>
      <c r="AB29" s="30">
        <f t="shared" si="19"/>
        <v>0.68541666666666656</v>
      </c>
      <c r="AC29" s="30"/>
      <c r="AD29" s="30">
        <f t="shared" si="20"/>
        <v>0.72847222222222219</v>
      </c>
      <c r="AE29" s="30">
        <f t="shared" si="21"/>
        <v>0.78125</v>
      </c>
      <c r="AF29" s="40"/>
      <c r="AH29" s="36" t="s">
        <v>66</v>
      </c>
      <c r="AI29" s="30">
        <f t="shared" si="22"/>
        <v>0.29374999999999996</v>
      </c>
      <c r="AJ29" s="30">
        <f t="shared" si="23"/>
        <v>0.36180555555555555</v>
      </c>
      <c r="AK29" s="30">
        <f t="shared" si="24"/>
        <v>0.47499999999999992</v>
      </c>
      <c r="AL29" s="30">
        <f t="shared" si="25"/>
        <v>0.56319444444444444</v>
      </c>
      <c r="AM29" s="30">
        <f t="shared" si="26"/>
        <v>0.61319444444444438</v>
      </c>
      <c r="AN29" s="30">
        <f t="shared" si="27"/>
        <v>0.66527777777777775</v>
      </c>
      <c r="AO29" s="30">
        <f t="shared" si="28"/>
        <v>0.72847222222222219</v>
      </c>
      <c r="AP29" s="30">
        <f t="shared" si="29"/>
        <v>0.78333333333333333</v>
      </c>
      <c r="AQ29" s="40"/>
    </row>
    <row r="30" spans="1:43" x14ac:dyDescent="0.3">
      <c r="A30" s="4">
        <v>24</v>
      </c>
      <c r="B30" s="7" t="s">
        <v>28</v>
      </c>
      <c r="C30" s="4" t="s">
        <v>59</v>
      </c>
      <c r="D30" s="5">
        <v>0.45</v>
      </c>
      <c r="E30" s="5"/>
      <c r="F30" s="5">
        <f t="shared" si="33"/>
        <v>6.07</v>
      </c>
      <c r="G30" s="5">
        <f t="shared" si="34"/>
        <v>10.69</v>
      </c>
      <c r="H30" s="5">
        <f t="shared" si="35"/>
        <v>10.01</v>
      </c>
      <c r="I30" s="5">
        <f t="shared" si="36"/>
        <v>6.07</v>
      </c>
      <c r="J30" s="5">
        <f t="shared" si="37"/>
        <v>6.7500000000000009</v>
      </c>
      <c r="K30" s="5" t="s">
        <v>66</v>
      </c>
      <c r="L30" s="5"/>
      <c r="M30" s="5">
        <f t="shared" si="32"/>
        <v>10.68</v>
      </c>
      <c r="N30" s="16">
        <v>6.9444444444444447E-4</v>
      </c>
      <c r="O30" s="33"/>
      <c r="P30" s="36" t="s">
        <v>66</v>
      </c>
      <c r="Q30" s="30" t="s">
        <v>66</v>
      </c>
      <c r="R30" s="30">
        <f t="shared" si="11"/>
        <v>0.28749999999999992</v>
      </c>
      <c r="S30" s="30">
        <f t="shared" si="12"/>
        <v>0.32013888888888881</v>
      </c>
      <c r="T30" s="30">
        <f t="shared" si="13"/>
        <v>0.36180555555555555</v>
      </c>
      <c r="U30" s="30"/>
      <c r="V30" s="30">
        <f t="shared" si="14"/>
        <v>0.39513888888888882</v>
      </c>
      <c r="W30" s="30">
        <f t="shared" si="15"/>
        <v>0.47569444444444436</v>
      </c>
      <c r="X30" s="30" t="s">
        <v>66</v>
      </c>
      <c r="Y30" s="30">
        <f t="shared" si="16"/>
        <v>0.56388888888888888</v>
      </c>
      <c r="Z30" s="30">
        <f t="shared" si="17"/>
        <v>0.61180555555555549</v>
      </c>
      <c r="AA30" s="30">
        <f t="shared" si="18"/>
        <v>0.64999999999999991</v>
      </c>
      <c r="AB30" s="30">
        <f t="shared" si="19"/>
        <v>0.68611111111111101</v>
      </c>
      <c r="AC30" s="30"/>
      <c r="AD30" s="30">
        <f t="shared" si="20"/>
        <v>0.72916666666666663</v>
      </c>
      <c r="AE30" s="30">
        <f t="shared" si="21"/>
        <v>0.78194444444444444</v>
      </c>
      <c r="AF30" s="40"/>
      <c r="AH30" s="36" t="s">
        <v>66</v>
      </c>
      <c r="AI30" s="30">
        <f t="shared" si="22"/>
        <v>0.2944444444444444</v>
      </c>
      <c r="AJ30" s="30">
        <f t="shared" si="23"/>
        <v>0.36249999999999999</v>
      </c>
      <c r="AK30" s="30">
        <f t="shared" si="24"/>
        <v>0.47569444444444436</v>
      </c>
      <c r="AL30" s="30">
        <f t="shared" si="25"/>
        <v>0.56388888888888888</v>
      </c>
      <c r="AM30" s="30">
        <f t="shared" si="26"/>
        <v>0.61388888888888882</v>
      </c>
      <c r="AN30" s="30">
        <f t="shared" si="27"/>
        <v>0.66597222222222219</v>
      </c>
      <c r="AO30" s="30">
        <f t="shared" si="28"/>
        <v>0.72916666666666663</v>
      </c>
      <c r="AP30" s="30">
        <f t="shared" si="29"/>
        <v>0.78402777777777777</v>
      </c>
      <c r="AQ30" s="40"/>
    </row>
    <row r="31" spans="1:43" x14ac:dyDescent="0.3">
      <c r="A31" s="4">
        <v>25</v>
      </c>
      <c r="B31" s="7" t="s">
        <v>29</v>
      </c>
      <c r="C31" s="4" t="s">
        <v>10</v>
      </c>
      <c r="D31" s="5">
        <v>0.61</v>
      </c>
      <c r="E31" s="5"/>
      <c r="F31" s="5">
        <f t="shared" si="33"/>
        <v>6.6800000000000006</v>
      </c>
      <c r="G31" s="5">
        <f t="shared" si="34"/>
        <v>11.299999999999999</v>
      </c>
      <c r="H31" s="5">
        <f t="shared" si="35"/>
        <v>10.62</v>
      </c>
      <c r="I31" s="5">
        <f t="shared" si="36"/>
        <v>6.6800000000000006</v>
      </c>
      <c r="J31" s="5">
        <f t="shared" si="37"/>
        <v>7.3600000000000012</v>
      </c>
      <c r="K31" s="5" t="s">
        <v>66</v>
      </c>
      <c r="L31" s="5"/>
      <c r="M31" s="5">
        <f t="shared" si="32"/>
        <v>11.29</v>
      </c>
      <c r="N31" s="16">
        <v>1.3888888888888889E-3</v>
      </c>
      <c r="O31" s="33"/>
      <c r="P31" s="36" t="s">
        <v>66</v>
      </c>
      <c r="Q31" s="30" t="s">
        <v>66</v>
      </c>
      <c r="R31" s="30">
        <f t="shared" si="11"/>
        <v>0.28888888888888881</v>
      </c>
      <c r="S31" s="30">
        <f t="shared" si="12"/>
        <v>0.32152777777777769</v>
      </c>
      <c r="T31" s="30">
        <f t="shared" si="13"/>
        <v>0.36319444444444443</v>
      </c>
      <c r="U31" s="30"/>
      <c r="V31" s="30">
        <f t="shared" si="14"/>
        <v>0.3965277777777777</v>
      </c>
      <c r="W31" s="30">
        <f t="shared" si="15"/>
        <v>0.47708333333333325</v>
      </c>
      <c r="X31" s="30" t="s">
        <v>66</v>
      </c>
      <c r="Y31" s="30">
        <f t="shared" si="16"/>
        <v>0.56527777777777777</v>
      </c>
      <c r="Z31" s="30">
        <f t="shared" si="17"/>
        <v>0.61319444444444438</v>
      </c>
      <c r="AA31" s="30">
        <f t="shared" si="18"/>
        <v>0.6513888888888888</v>
      </c>
      <c r="AB31" s="30">
        <f t="shared" si="19"/>
        <v>0.68749999999999989</v>
      </c>
      <c r="AC31" s="30"/>
      <c r="AD31" s="30">
        <f t="shared" si="20"/>
        <v>0.73055555555555551</v>
      </c>
      <c r="AE31" s="30">
        <f t="shared" si="21"/>
        <v>0.78333333333333333</v>
      </c>
      <c r="AF31" s="40"/>
      <c r="AH31" s="36" t="s">
        <v>66</v>
      </c>
      <c r="AI31" s="30">
        <f t="shared" si="22"/>
        <v>0.29583333333333328</v>
      </c>
      <c r="AJ31" s="30">
        <f t="shared" si="23"/>
        <v>0.36388888888888887</v>
      </c>
      <c r="AK31" s="30">
        <f t="shared" si="24"/>
        <v>0.47708333333333325</v>
      </c>
      <c r="AL31" s="30">
        <f t="shared" si="25"/>
        <v>0.56527777777777777</v>
      </c>
      <c r="AM31" s="30">
        <f t="shared" si="26"/>
        <v>0.6152777777777777</v>
      </c>
      <c r="AN31" s="30">
        <f t="shared" si="27"/>
        <v>0.66736111111111107</v>
      </c>
      <c r="AO31" s="30">
        <f t="shared" si="28"/>
        <v>0.73055555555555551</v>
      </c>
      <c r="AP31" s="30">
        <f t="shared" si="29"/>
        <v>0.78541666666666665</v>
      </c>
      <c r="AQ31" s="40"/>
    </row>
    <row r="32" spans="1:43" x14ac:dyDescent="0.3">
      <c r="A32" s="4">
        <v>26</v>
      </c>
      <c r="B32" s="7" t="s">
        <v>64</v>
      </c>
      <c r="C32" s="4" t="s">
        <v>10</v>
      </c>
      <c r="D32" s="5">
        <v>0.41</v>
      </c>
      <c r="E32" s="5"/>
      <c r="F32" s="5">
        <f t="shared" si="33"/>
        <v>7.0900000000000007</v>
      </c>
      <c r="G32" s="5">
        <f t="shared" si="34"/>
        <v>11.709999999999999</v>
      </c>
      <c r="H32" s="5">
        <f t="shared" si="35"/>
        <v>11.03</v>
      </c>
      <c r="I32" s="5">
        <f t="shared" si="36"/>
        <v>7.0900000000000007</v>
      </c>
      <c r="J32" s="5">
        <f t="shared" si="37"/>
        <v>7.7700000000000014</v>
      </c>
      <c r="K32" s="5" t="s">
        <v>66</v>
      </c>
      <c r="L32" s="5"/>
      <c r="M32" s="5">
        <f t="shared" si="32"/>
        <v>11.7</v>
      </c>
      <c r="N32" s="16">
        <v>6.9444444444444447E-4</v>
      </c>
      <c r="O32" s="33"/>
      <c r="P32" s="36" t="s">
        <v>66</v>
      </c>
      <c r="Q32" s="30" t="s">
        <v>66</v>
      </c>
      <c r="R32" s="30">
        <f t="shared" si="11"/>
        <v>0.28958333333333325</v>
      </c>
      <c r="S32" s="30">
        <f t="shared" si="12"/>
        <v>0.32222222222222213</v>
      </c>
      <c r="T32" s="30">
        <f t="shared" si="13"/>
        <v>0.36388888888888887</v>
      </c>
      <c r="U32" s="30"/>
      <c r="V32" s="30">
        <f t="shared" si="14"/>
        <v>0.39722222222222214</v>
      </c>
      <c r="W32" s="30">
        <f t="shared" si="15"/>
        <v>0.47777777777777769</v>
      </c>
      <c r="X32" s="30" t="s">
        <v>66</v>
      </c>
      <c r="Y32" s="30">
        <f t="shared" si="16"/>
        <v>0.56597222222222221</v>
      </c>
      <c r="Z32" s="30">
        <f t="shared" si="17"/>
        <v>0.61388888888888882</v>
      </c>
      <c r="AA32" s="30">
        <f t="shared" si="18"/>
        <v>0.65208333333333324</v>
      </c>
      <c r="AB32" s="30">
        <f t="shared" si="19"/>
        <v>0.68819444444444433</v>
      </c>
      <c r="AC32" s="30"/>
      <c r="AD32" s="30">
        <f t="shared" si="20"/>
        <v>0.73124999999999996</v>
      </c>
      <c r="AE32" s="30">
        <f t="shared" si="21"/>
        <v>0.78402777777777777</v>
      </c>
      <c r="AF32" s="40"/>
      <c r="AH32" s="36" t="s">
        <v>66</v>
      </c>
      <c r="AI32" s="30">
        <f t="shared" si="22"/>
        <v>0.29652777777777772</v>
      </c>
      <c r="AJ32" s="30">
        <f t="shared" si="23"/>
        <v>0.36458333333333331</v>
      </c>
      <c r="AK32" s="30">
        <f t="shared" si="24"/>
        <v>0.47777777777777769</v>
      </c>
      <c r="AL32" s="30">
        <f t="shared" si="25"/>
        <v>0.56597222222222221</v>
      </c>
      <c r="AM32" s="30">
        <f t="shared" si="26"/>
        <v>0.61597222222222214</v>
      </c>
      <c r="AN32" s="30">
        <f t="shared" si="27"/>
        <v>0.66805555555555551</v>
      </c>
      <c r="AO32" s="30">
        <f t="shared" si="28"/>
        <v>0.73124999999999996</v>
      </c>
      <c r="AP32" s="30">
        <f t="shared" si="29"/>
        <v>0.78611111111111109</v>
      </c>
      <c r="AQ32" s="40"/>
    </row>
    <row r="33" spans="1:43" x14ac:dyDescent="0.3">
      <c r="A33" s="4">
        <v>27</v>
      </c>
      <c r="B33" s="7" t="s">
        <v>30</v>
      </c>
      <c r="C33" s="4" t="s">
        <v>10</v>
      </c>
      <c r="D33" s="5">
        <v>0.3</v>
      </c>
      <c r="E33" s="5"/>
      <c r="F33" s="5">
        <f t="shared" si="33"/>
        <v>7.3900000000000006</v>
      </c>
      <c r="G33" s="5">
        <f t="shared" si="34"/>
        <v>12.01</v>
      </c>
      <c r="H33" s="5">
        <f t="shared" si="35"/>
        <v>11.33</v>
      </c>
      <c r="I33" s="5">
        <f t="shared" si="36"/>
        <v>7.3900000000000006</v>
      </c>
      <c r="J33" s="5">
        <f t="shared" si="37"/>
        <v>8.0700000000000021</v>
      </c>
      <c r="K33" s="5" t="s">
        <v>66</v>
      </c>
      <c r="L33" s="5"/>
      <c r="M33" s="5">
        <f t="shared" si="32"/>
        <v>12</v>
      </c>
      <c r="N33" s="16">
        <v>6.9444444444444447E-4</v>
      </c>
      <c r="O33" s="33"/>
      <c r="P33" s="36" t="s">
        <v>66</v>
      </c>
      <c r="Q33" s="30" t="s">
        <v>66</v>
      </c>
      <c r="R33" s="30">
        <f t="shared" si="11"/>
        <v>0.29027777777777769</v>
      </c>
      <c r="S33" s="30">
        <f t="shared" si="12"/>
        <v>0.32291666666666657</v>
      </c>
      <c r="T33" s="30">
        <f t="shared" si="13"/>
        <v>0.36458333333333331</v>
      </c>
      <c r="U33" s="30"/>
      <c r="V33" s="30">
        <f t="shared" si="14"/>
        <v>0.39791666666666659</v>
      </c>
      <c r="W33" s="30">
        <f t="shared" si="15"/>
        <v>0.47847222222222213</v>
      </c>
      <c r="X33" s="30" t="s">
        <v>66</v>
      </c>
      <c r="Y33" s="30">
        <f t="shared" si="16"/>
        <v>0.56666666666666665</v>
      </c>
      <c r="Z33" s="30">
        <f t="shared" si="17"/>
        <v>0.61458333333333326</v>
      </c>
      <c r="AA33" s="30">
        <f t="shared" si="18"/>
        <v>0.65277777777777768</v>
      </c>
      <c r="AB33" s="30">
        <f t="shared" si="19"/>
        <v>0.68888888888888877</v>
      </c>
      <c r="AC33" s="30"/>
      <c r="AD33" s="30">
        <f t="shared" si="20"/>
        <v>0.7319444444444444</v>
      </c>
      <c r="AE33" s="30">
        <f t="shared" si="21"/>
        <v>0.78472222222222221</v>
      </c>
      <c r="AF33" s="40"/>
      <c r="AH33" s="36" t="s">
        <v>66</v>
      </c>
      <c r="AI33" s="30">
        <f t="shared" si="22"/>
        <v>0.29722222222222217</v>
      </c>
      <c r="AJ33" s="30">
        <f t="shared" si="23"/>
        <v>0.36527777777777776</v>
      </c>
      <c r="AK33" s="30">
        <f t="shared" si="24"/>
        <v>0.47847222222222213</v>
      </c>
      <c r="AL33" s="30">
        <f t="shared" si="25"/>
        <v>0.56666666666666665</v>
      </c>
      <c r="AM33" s="30">
        <f t="shared" si="26"/>
        <v>0.61666666666666659</v>
      </c>
      <c r="AN33" s="30">
        <f t="shared" si="27"/>
        <v>0.66874999999999996</v>
      </c>
      <c r="AO33" s="30">
        <f t="shared" si="28"/>
        <v>0.7319444444444444</v>
      </c>
      <c r="AP33" s="30">
        <f t="shared" si="29"/>
        <v>0.78680555555555554</v>
      </c>
      <c r="AQ33" s="40"/>
    </row>
    <row r="34" spans="1:43" x14ac:dyDescent="0.3">
      <c r="A34" s="4">
        <v>28</v>
      </c>
      <c r="B34" s="7" t="s">
        <v>31</v>
      </c>
      <c r="C34" s="4" t="s">
        <v>10</v>
      </c>
      <c r="D34" s="5">
        <v>1.1000000000000001</v>
      </c>
      <c r="E34" s="5"/>
      <c r="F34" s="5">
        <f t="shared" si="33"/>
        <v>8.49</v>
      </c>
      <c r="G34" s="5">
        <f t="shared" si="34"/>
        <v>13.11</v>
      </c>
      <c r="H34" s="5">
        <f t="shared" si="35"/>
        <v>12.43</v>
      </c>
      <c r="I34" s="5">
        <f t="shared" si="36"/>
        <v>8.49</v>
      </c>
      <c r="J34" s="5">
        <f t="shared" si="37"/>
        <v>9.1700000000000017</v>
      </c>
      <c r="K34" s="5" t="s">
        <v>66</v>
      </c>
      <c r="L34" s="5"/>
      <c r="M34" s="5">
        <f t="shared" si="32"/>
        <v>13.1</v>
      </c>
      <c r="N34" s="16">
        <v>1.3888888888888889E-3</v>
      </c>
      <c r="O34" s="33"/>
      <c r="P34" s="36" t="s">
        <v>66</v>
      </c>
      <c r="Q34" s="30" t="s">
        <v>66</v>
      </c>
      <c r="R34" s="30">
        <f t="shared" si="11"/>
        <v>0.29166666666666657</v>
      </c>
      <c r="S34" s="30">
        <f t="shared" si="12"/>
        <v>0.32430555555555546</v>
      </c>
      <c r="T34" s="30">
        <f t="shared" si="13"/>
        <v>0.3659722222222222</v>
      </c>
      <c r="U34" s="30"/>
      <c r="V34" s="30">
        <f t="shared" si="14"/>
        <v>0.39930555555555547</v>
      </c>
      <c r="W34" s="30">
        <f t="shared" si="15"/>
        <v>0.47986111111111102</v>
      </c>
      <c r="X34" s="30" t="s">
        <v>66</v>
      </c>
      <c r="Y34" s="30">
        <f t="shared" si="16"/>
        <v>0.56805555555555554</v>
      </c>
      <c r="Z34" s="30">
        <f t="shared" si="17"/>
        <v>0.61597222222222214</v>
      </c>
      <c r="AA34" s="30">
        <f t="shared" si="18"/>
        <v>0.65416666666666656</v>
      </c>
      <c r="AB34" s="30">
        <f t="shared" si="19"/>
        <v>0.69027777777777766</v>
      </c>
      <c r="AC34" s="30"/>
      <c r="AD34" s="30">
        <f t="shared" si="20"/>
        <v>0.73333333333333328</v>
      </c>
      <c r="AE34" s="30">
        <f t="shared" si="21"/>
        <v>0.78611111111111109</v>
      </c>
      <c r="AF34" s="40"/>
      <c r="AH34" s="36" t="s">
        <v>66</v>
      </c>
      <c r="AI34" s="30">
        <f t="shared" si="22"/>
        <v>0.29861111111111105</v>
      </c>
      <c r="AJ34" s="30">
        <f t="shared" si="23"/>
        <v>0.36666666666666664</v>
      </c>
      <c r="AK34" s="30">
        <f t="shared" si="24"/>
        <v>0.47986111111111102</v>
      </c>
      <c r="AL34" s="30">
        <f t="shared" si="25"/>
        <v>0.56805555555555554</v>
      </c>
      <c r="AM34" s="30">
        <f t="shared" si="26"/>
        <v>0.61805555555555547</v>
      </c>
      <c r="AN34" s="30">
        <f t="shared" si="27"/>
        <v>0.67013888888888884</v>
      </c>
      <c r="AO34" s="30">
        <f t="shared" si="28"/>
        <v>0.73333333333333328</v>
      </c>
      <c r="AP34" s="30">
        <f t="shared" si="29"/>
        <v>0.78819444444444442</v>
      </c>
      <c r="AQ34" s="40"/>
    </row>
    <row r="35" spans="1:43" x14ac:dyDescent="0.3">
      <c r="A35" s="4">
        <v>29</v>
      </c>
      <c r="B35" s="22" t="s">
        <v>32</v>
      </c>
      <c r="C35" s="4" t="s">
        <v>10</v>
      </c>
      <c r="D35" s="23">
        <v>0.6</v>
      </c>
      <c r="E35" s="23"/>
      <c r="F35" s="5">
        <f t="shared" si="33"/>
        <v>9.09</v>
      </c>
      <c r="G35" s="5">
        <f t="shared" si="34"/>
        <v>13.709999999999999</v>
      </c>
      <c r="H35" s="5">
        <f t="shared" si="35"/>
        <v>13.03</v>
      </c>
      <c r="I35" s="5">
        <f t="shared" si="36"/>
        <v>9.09</v>
      </c>
      <c r="J35" s="5">
        <f t="shared" si="37"/>
        <v>9.7700000000000014</v>
      </c>
      <c r="K35" s="23" t="s">
        <v>66</v>
      </c>
      <c r="L35" s="23"/>
      <c r="M35" s="5">
        <f t="shared" si="32"/>
        <v>13.7</v>
      </c>
      <c r="N35" s="24">
        <v>6.9444444444444447E-4</v>
      </c>
      <c r="O35" s="33"/>
      <c r="P35" s="36" t="s">
        <v>66</v>
      </c>
      <c r="Q35" s="30" t="s">
        <v>66</v>
      </c>
      <c r="R35" s="30">
        <f t="shared" si="11"/>
        <v>0.29236111111111102</v>
      </c>
      <c r="S35" s="30">
        <f t="shared" si="12"/>
        <v>0.3249999999999999</v>
      </c>
      <c r="T35" s="30">
        <f t="shared" si="13"/>
        <v>0.36666666666666664</v>
      </c>
      <c r="U35" s="30"/>
      <c r="V35" s="30">
        <f t="shared" si="14"/>
        <v>0.39999999999999991</v>
      </c>
      <c r="W35" s="30">
        <f t="shared" si="15"/>
        <v>0.48055555555555546</v>
      </c>
      <c r="X35" s="30" t="s">
        <v>66</v>
      </c>
      <c r="Y35" s="30">
        <f t="shared" si="16"/>
        <v>0.56874999999999998</v>
      </c>
      <c r="Z35" s="30">
        <f t="shared" si="17"/>
        <v>0.61666666666666659</v>
      </c>
      <c r="AA35" s="30">
        <f t="shared" si="18"/>
        <v>0.65486111111111101</v>
      </c>
      <c r="AB35" s="30">
        <f t="shared" si="19"/>
        <v>0.6909722222222221</v>
      </c>
      <c r="AC35" s="30"/>
      <c r="AD35" s="30">
        <f t="shared" si="20"/>
        <v>0.73402777777777772</v>
      </c>
      <c r="AE35" s="30">
        <f t="shared" si="21"/>
        <v>0.78680555555555554</v>
      </c>
      <c r="AF35" s="40"/>
      <c r="AH35" s="36" t="s">
        <v>66</v>
      </c>
      <c r="AI35" s="30">
        <f t="shared" si="22"/>
        <v>0.29930555555555549</v>
      </c>
      <c r="AJ35" s="30">
        <f t="shared" si="23"/>
        <v>0.36736111111111108</v>
      </c>
      <c r="AK35" s="30">
        <f t="shared" si="24"/>
        <v>0.48055555555555546</v>
      </c>
      <c r="AL35" s="30">
        <f t="shared" si="25"/>
        <v>0.56874999999999998</v>
      </c>
      <c r="AM35" s="30">
        <f t="shared" si="26"/>
        <v>0.61874999999999991</v>
      </c>
      <c r="AN35" s="30">
        <f t="shared" si="27"/>
        <v>0.67083333333333328</v>
      </c>
      <c r="AO35" s="30">
        <f t="shared" si="28"/>
        <v>0.73402777777777772</v>
      </c>
      <c r="AP35" s="30">
        <f t="shared" si="29"/>
        <v>0.78888888888888886</v>
      </c>
      <c r="AQ35" s="40"/>
    </row>
    <row r="36" spans="1:43" x14ac:dyDescent="0.3">
      <c r="A36" s="4">
        <v>30</v>
      </c>
      <c r="B36" s="22" t="s">
        <v>33</v>
      </c>
      <c r="C36" s="21" t="s">
        <v>61</v>
      </c>
      <c r="D36" s="23">
        <v>0.73</v>
      </c>
      <c r="E36" s="23"/>
      <c r="F36" s="5">
        <f t="shared" si="33"/>
        <v>9.82</v>
      </c>
      <c r="G36" s="5">
        <f t="shared" si="34"/>
        <v>14.44</v>
      </c>
      <c r="H36" s="5">
        <f t="shared" si="35"/>
        <v>13.76</v>
      </c>
      <c r="I36" s="5">
        <f t="shared" si="36"/>
        <v>9.82</v>
      </c>
      <c r="J36" s="5">
        <f t="shared" si="37"/>
        <v>10.500000000000002</v>
      </c>
      <c r="K36" s="23" t="s">
        <v>66</v>
      </c>
      <c r="L36" s="23"/>
      <c r="M36" s="5">
        <f t="shared" si="32"/>
        <v>14.43</v>
      </c>
      <c r="N36" s="24">
        <v>1.3888888888888889E-3</v>
      </c>
      <c r="O36" s="52"/>
      <c r="P36" s="36" t="s">
        <v>66</v>
      </c>
      <c r="Q36" s="30" t="s">
        <v>66</v>
      </c>
      <c r="R36" s="30">
        <f t="shared" si="11"/>
        <v>0.2937499999999999</v>
      </c>
      <c r="S36" s="30">
        <f t="shared" si="12"/>
        <v>0.32638888888888878</v>
      </c>
      <c r="T36" s="30">
        <f t="shared" si="13"/>
        <v>0.36805555555555552</v>
      </c>
      <c r="U36" s="30"/>
      <c r="V36" s="30">
        <f t="shared" si="14"/>
        <v>0.4013888888888888</v>
      </c>
      <c r="W36" s="30">
        <f t="shared" si="15"/>
        <v>0.48194444444444434</v>
      </c>
      <c r="X36" s="30" t="s">
        <v>66</v>
      </c>
      <c r="Y36" s="30">
        <f t="shared" si="16"/>
        <v>0.57013888888888886</v>
      </c>
      <c r="Z36" s="30">
        <f t="shared" si="17"/>
        <v>0.61805555555555547</v>
      </c>
      <c r="AA36" s="30">
        <f t="shared" si="18"/>
        <v>0.65624999999999989</v>
      </c>
      <c r="AB36" s="30">
        <f t="shared" si="19"/>
        <v>0.69236111111111098</v>
      </c>
      <c r="AC36" s="30"/>
      <c r="AD36" s="30">
        <f t="shared" si="20"/>
        <v>0.73541666666666661</v>
      </c>
      <c r="AE36" s="30">
        <f t="shared" si="21"/>
        <v>0.78819444444444442</v>
      </c>
      <c r="AF36" s="40"/>
      <c r="AH36" s="36" t="s">
        <v>66</v>
      </c>
      <c r="AI36" s="30">
        <f t="shared" si="22"/>
        <v>0.30069444444444438</v>
      </c>
      <c r="AJ36" s="30">
        <f t="shared" si="23"/>
        <v>0.36874999999999997</v>
      </c>
      <c r="AK36" s="30">
        <f t="shared" si="24"/>
        <v>0.48194444444444434</v>
      </c>
      <c r="AL36" s="30">
        <f t="shared" si="25"/>
        <v>0.57013888888888886</v>
      </c>
      <c r="AM36" s="30">
        <f t="shared" si="26"/>
        <v>0.6201388888888888</v>
      </c>
      <c r="AN36" s="30">
        <f t="shared" si="27"/>
        <v>0.67222222222222217</v>
      </c>
      <c r="AO36" s="30">
        <f t="shared" si="28"/>
        <v>0.73541666666666661</v>
      </c>
      <c r="AP36" s="30">
        <f t="shared" si="29"/>
        <v>0.79027777777777775</v>
      </c>
      <c r="AQ36" s="40"/>
    </row>
    <row r="37" spans="1:43" x14ac:dyDescent="0.3">
      <c r="A37" s="4">
        <v>31</v>
      </c>
      <c r="B37" s="22" t="s">
        <v>34</v>
      </c>
      <c r="C37" s="21" t="s">
        <v>10</v>
      </c>
      <c r="D37" s="23">
        <v>1.2</v>
      </c>
      <c r="E37" s="23"/>
      <c r="F37" s="5">
        <f t="shared" si="33"/>
        <v>11.02</v>
      </c>
      <c r="G37" s="5">
        <f t="shared" si="34"/>
        <v>15.639999999999999</v>
      </c>
      <c r="H37" s="5">
        <f t="shared" si="35"/>
        <v>14.959999999999999</v>
      </c>
      <c r="I37" s="5">
        <f t="shared" si="36"/>
        <v>11.02</v>
      </c>
      <c r="J37" s="5">
        <f t="shared" si="37"/>
        <v>11.700000000000001</v>
      </c>
      <c r="K37" s="23" t="s">
        <v>66</v>
      </c>
      <c r="L37" s="23"/>
      <c r="M37" s="5">
        <f t="shared" si="32"/>
        <v>15.629999999999999</v>
      </c>
      <c r="N37" s="24">
        <v>1.3888888888888889E-3</v>
      </c>
      <c r="O37" s="52"/>
      <c r="P37" s="36" t="s">
        <v>66</v>
      </c>
      <c r="Q37" s="30" t="s">
        <v>66</v>
      </c>
      <c r="R37" s="30">
        <f t="shared" si="11"/>
        <v>0.29513888888888878</v>
      </c>
      <c r="S37" s="30">
        <f t="shared" si="12"/>
        <v>0.32777777777777767</v>
      </c>
      <c r="T37" s="30">
        <f t="shared" si="13"/>
        <v>0.36944444444444441</v>
      </c>
      <c r="U37" s="30"/>
      <c r="V37" s="30">
        <f t="shared" si="14"/>
        <v>0.40277777777777768</v>
      </c>
      <c r="W37" s="30">
        <f t="shared" si="15"/>
        <v>0.48333333333333323</v>
      </c>
      <c r="X37" s="30" t="s">
        <v>66</v>
      </c>
      <c r="Y37" s="30">
        <f t="shared" si="16"/>
        <v>0.57152777777777775</v>
      </c>
      <c r="Z37" s="30">
        <f t="shared" si="17"/>
        <v>0.61944444444444435</v>
      </c>
      <c r="AA37" s="30">
        <f t="shared" si="18"/>
        <v>0.65763888888888877</v>
      </c>
      <c r="AB37" s="30">
        <f t="shared" si="19"/>
        <v>0.69374999999999987</v>
      </c>
      <c r="AC37" s="30"/>
      <c r="AD37" s="30">
        <f t="shared" si="20"/>
        <v>0.73680555555555549</v>
      </c>
      <c r="AE37" s="30">
        <f t="shared" si="21"/>
        <v>0.7895833333333333</v>
      </c>
      <c r="AF37" s="40"/>
      <c r="AH37" s="36" t="s">
        <v>66</v>
      </c>
      <c r="AI37" s="30">
        <f t="shared" si="22"/>
        <v>0.30208333333333326</v>
      </c>
      <c r="AJ37" s="30">
        <f t="shared" si="23"/>
        <v>0.37013888888888885</v>
      </c>
      <c r="AK37" s="30">
        <f t="shared" si="24"/>
        <v>0.48333333333333323</v>
      </c>
      <c r="AL37" s="30">
        <f t="shared" si="25"/>
        <v>0.57152777777777775</v>
      </c>
      <c r="AM37" s="30">
        <f t="shared" si="26"/>
        <v>0.62152777777777768</v>
      </c>
      <c r="AN37" s="30">
        <f t="shared" si="27"/>
        <v>0.67361111111111105</v>
      </c>
      <c r="AO37" s="30">
        <f t="shared" si="28"/>
        <v>0.73680555555555549</v>
      </c>
      <c r="AP37" s="30">
        <f t="shared" si="29"/>
        <v>0.79166666666666663</v>
      </c>
      <c r="AQ37" s="40"/>
    </row>
    <row r="38" spans="1:43" x14ac:dyDescent="0.3">
      <c r="A38" s="4">
        <v>32</v>
      </c>
      <c r="B38" s="22" t="s">
        <v>35</v>
      </c>
      <c r="C38" s="21" t="s">
        <v>10</v>
      </c>
      <c r="D38" s="23">
        <v>0.33</v>
      </c>
      <c r="E38" s="23"/>
      <c r="F38" s="5">
        <f t="shared" si="33"/>
        <v>11.35</v>
      </c>
      <c r="G38" s="5">
        <f t="shared" si="34"/>
        <v>15.969999999999999</v>
      </c>
      <c r="H38" s="5">
        <f t="shared" si="35"/>
        <v>15.29</v>
      </c>
      <c r="I38" s="5">
        <f t="shared" si="36"/>
        <v>11.35</v>
      </c>
      <c r="J38" s="5">
        <f t="shared" si="37"/>
        <v>12.030000000000001</v>
      </c>
      <c r="K38" s="23" t="s">
        <v>66</v>
      </c>
      <c r="L38" s="23"/>
      <c r="M38" s="5">
        <f t="shared" si="32"/>
        <v>15.959999999999999</v>
      </c>
      <c r="N38" s="24">
        <v>6.9444444444444447E-4</v>
      </c>
      <c r="O38" s="52"/>
      <c r="P38" s="36" t="s">
        <v>66</v>
      </c>
      <c r="Q38" s="30" t="s">
        <v>66</v>
      </c>
      <c r="R38" s="30">
        <f t="shared" si="11"/>
        <v>0.29583333333333323</v>
      </c>
      <c r="S38" s="30">
        <f t="shared" si="12"/>
        <v>0.32847222222222211</v>
      </c>
      <c r="T38" s="30">
        <f t="shared" si="13"/>
        <v>0.37013888888888885</v>
      </c>
      <c r="U38" s="30"/>
      <c r="V38" s="30">
        <f t="shared" si="14"/>
        <v>0.40347222222222212</v>
      </c>
      <c r="W38" s="30">
        <f t="shared" si="15"/>
        <v>0.48402777777777767</v>
      </c>
      <c r="X38" s="30" t="s">
        <v>66</v>
      </c>
      <c r="Y38" s="30">
        <f t="shared" si="16"/>
        <v>0.57222222222222219</v>
      </c>
      <c r="Z38" s="30">
        <f t="shared" si="17"/>
        <v>0.6201388888888888</v>
      </c>
      <c r="AA38" s="30">
        <f t="shared" si="18"/>
        <v>0.65833333333333321</v>
      </c>
      <c r="AB38" s="30">
        <f t="shared" si="19"/>
        <v>0.69444444444444431</v>
      </c>
      <c r="AC38" s="30"/>
      <c r="AD38" s="30">
        <f t="shared" si="20"/>
        <v>0.73749999999999993</v>
      </c>
      <c r="AE38" s="30">
        <f t="shared" si="21"/>
        <v>0.79027777777777775</v>
      </c>
      <c r="AF38" s="40"/>
      <c r="AH38" s="36" t="s">
        <v>66</v>
      </c>
      <c r="AI38" s="30">
        <f t="shared" si="22"/>
        <v>0.3027777777777777</v>
      </c>
      <c r="AJ38" s="30">
        <f t="shared" si="23"/>
        <v>0.37083333333333329</v>
      </c>
      <c r="AK38" s="30">
        <f t="shared" si="24"/>
        <v>0.48402777777777767</v>
      </c>
      <c r="AL38" s="30">
        <f t="shared" si="25"/>
        <v>0.57222222222222219</v>
      </c>
      <c r="AM38" s="30">
        <f t="shared" si="26"/>
        <v>0.62222222222222212</v>
      </c>
      <c r="AN38" s="30">
        <f t="shared" si="27"/>
        <v>0.67430555555555549</v>
      </c>
      <c r="AO38" s="30">
        <f t="shared" si="28"/>
        <v>0.73749999999999993</v>
      </c>
      <c r="AP38" s="30">
        <f t="shared" si="29"/>
        <v>0.79236111111111107</v>
      </c>
      <c r="AQ38" s="40"/>
    </row>
    <row r="39" spans="1:43" x14ac:dyDescent="0.3">
      <c r="A39" s="4">
        <v>33</v>
      </c>
      <c r="B39" s="22" t="s">
        <v>36</v>
      </c>
      <c r="C39" s="21" t="s">
        <v>10</v>
      </c>
      <c r="D39" s="23">
        <v>0.36</v>
      </c>
      <c r="E39" s="23"/>
      <c r="F39" s="5">
        <f t="shared" si="33"/>
        <v>11.709999999999999</v>
      </c>
      <c r="G39" s="5">
        <f t="shared" si="34"/>
        <v>16.329999999999998</v>
      </c>
      <c r="H39" s="5">
        <f t="shared" si="35"/>
        <v>15.649999999999999</v>
      </c>
      <c r="I39" s="5">
        <f t="shared" si="36"/>
        <v>11.709999999999999</v>
      </c>
      <c r="J39" s="5">
        <f t="shared" si="37"/>
        <v>12.39</v>
      </c>
      <c r="K39" s="23" t="s">
        <v>66</v>
      </c>
      <c r="L39" s="23"/>
      <c r="M39" s="5">
        <f t="shared" si="32"/>
        <v>16.32</v>
      </c>
      <c r="N39" s="24">
        <v>6.9444444444444447E-4</v>
      </c>
      <c r="O39" s="52"/>
      <c r="P39" s="36" t="s">
        <v>66</v>
      </c>
      <c r="Q39" s="30" t="s">
        <v>66</v>
      </c>
      <c r="R39" s="30">
        <f t="shared" si="11"/>
        <v>0.29652777777777767</v>
      </c>
      <c r="S39" s="30">
        <f t="shared" si="12"/>
        <v>0.32916666666666655</v>
      </c>
      <c r="T39" s="30">
        <f t="shared" si="13"/>
        <v>0.37083333333333329</v>
      </c>
      <c r="U39" s="30"/>
      <c r="V39" s="30">
        <f t="shared" si="14"/>
        <v>0.40416666666666656</v>
      </c>
      <c r="W39" s="30">
        <f t="shared" si="15"/>
        <v>0.48472222222222211</v>
      </c>
      <c r="X39" s="38" t="s">
        <v>66</v>
      </c>
      <c r="Y39" s="38">
        <f t="shared" si="16"/>
        <v>0.57291666666666663</v>
      </c>
      <c r="Z39" s="38">
        <f t="shared" si="17"/>
        <v>0.62083333333333324</v>
      </c>
      <c r="AA39" s="38">
        <f t="shared" si="18"/>
        <v>0.65902777777777766</v>
      </c>
      <c r="AB39" s="38">
        <f t="shared" si="19"/>
        <v>0.69513888888888875</v>
      </c>
      <c r="AC39" s="38"/>
      <c r="AD39" s="30">
        <f t="shared" si="20"/>
        <v>0.73819444444444438</v>
      </c>
      <c r="AE39" s="30">
        <f t="shared" si="21"/>
        <v>0.79097222222222219</v>
      </c>
      <c r="AF39" s="40"/>
      <c r="AH39" s="36" t="s">
        <v>66</v>
      </c>
      <c r="AI39" s="30">
        <f t="shared" si="22"/>
        <v>0.30347222222222214</v>
      </c>
      <c r="AJ39" s="30">
        <f t="shared" si="23"/>
        <v>0.37152777777777773</v>
      </c>
      <c r="AK39" s="30">
        <f t="shared" si="24"/>
        <v>0.48472222222222211</v>
      </c>
      <c r="AL39" s="30">
        <f t="shared" si="25"/>
        <v>0.57291666666666663</v>
      </c>
      <c r="AM39" s="30">
        <f t="shared" si="26"/>
        <v>0.62291666666666656</v>
      </c>
      <c r="AN39" s="30">
        <f t="shared" si="27"/>
        <v>0.67499999999999993</v>
      </c>
      <c r="AO39" s="30">
        <f t="shared" si="28"/>
        <v>0.73819444444444438</v>
      </c>
      <c r="AP39" s="30">
        <f t="shared" si="29"/>
        <v>0.79305555555555551</v>
      </c>
      <c r="AQ39" s="40"/>
    </row>
    <row r="40" spans="1:43" x14ac:dyDescent="0.3">
      <c r="A40" s="4">
        <v>34</v>
      </c>
      <c r="B40" s="25" t="s">
        <v>53</v>
      </c>
      <c r="C40" s="4" t="s">
        <v>57</v>
      </c>
      <c r="D40" s="23">
        <v>0.61</v>
      </c>
      <c r="E40" s="23"/>
      <c r="F40" s="23" t="s">
        <v>66</v>
      </c>
      <c r="G40" s="23" t="s">
        <v>66</v>
      </c>
      <c r="H40" s="23" t="s">
        <v>66</v>
      </c>
      <c r="I40" s="23">
        <f t="shared" si="31"/>
        <v>12.319999999999999</v>
      </c>
      <c r="J40" s="23">
        <f t="shared" si="10"/>
        <v>13</v>
      </c>
      <c r="K40" s="23" t="s">
        <v>66</v>
      </c>
      <c r="L40" s="23"/>
      <c r="M40" s="23" t="s">
        <v>66</v>
      </c>
      <c r="N40" s="24">
        <v>1.3888888888888889E-3</v>
      </c>
      <c r="O40" s="52"/>
      <c r="P40" s="53" t="s">
        <v>66</v>
      </c>
      <c r="Q40" s="38" t="s">
        <v>66</v>
      </c>
      <c r="R40" s="38" t="s">
        <v>66</v>
      </c>
      <c r="S40" s="38" t="s">
        <v>66</v>
      </c>
      <c r="T40" s="38" t="s">
        <v>66</v>
      </c>
      <c r="U40" s="38"/>
      <c r="V40" s="38" t="s">
        <v>66</v>
      </c>
      <c r="W40" s="38" t="s">
        <v>66</v>
      </c>
      <c r="X40" s="38" t="s">
        <v>66</v>
      </c>
      <c r="Y40" s="38">
        <f t="shared" si="16"/>
        <v>0.57430555555555551</v>
      </c>
      <c r="Z40" s="38">
        <f t="shared" si="17"/>
        <v>0.62222222222222212</v>
      </c>
      <c r="AA40" s="38">
        <f t="shared" si="18"/>
        <v>0.66041666666666654</v>
      </c>
      <c r="AB40" s="38">
        <f t="shared" si="19"/>
        <v>0.69652777777777763</v>
      </c>
      <c r="AC40" s="38"/>
      <c r="AD40" s="38" t="s">
        <v>66</v>
      </c>
      <c r="AE40" s="38" t="s">
        <v>66</v>
      </c>
      <c r="AF40" s="41"/>
      <c r="AH40" s="36" t="s">
        <v>66</v>
      </c>
      <c r="AI40" s="30" t="s">
        <v>66</v>
      </c>
      <c r="AJ40" s="30" t="s">
        <v>66</v>
      </c>
      <c r="AK40" s="30" t="s">
        <v>66</v>
      </c>
      <c r="AL40" s="30">
        <f t="shared" si="25"/>
        <v>0.57430555555555551</v>
      </c>
      <c r="AM40" s="30">
        <f t="shared" si="26"/>
        <v>0.62430555555555545</v>
      </c>
      <c r="AN40" s="30">
        <f t="shared" si="27"/>
        <v>0.67638888888888882</v>
      </c>
      <c r="AO40" s="30" t="s">
        <v>66</v>
      </c>
      <c r="AP40" s="30" t="s">
        <v>66</v>
      </c>
      <c r="AQ40" s="40"/>
    </row>
    <row r="41" spans="1:43" x14ac:dyDescent="0.3">
      <c r="A41" s="4">
        <v>35</v>
      </c>
      <c r="B41" s="25" t="s">
        <v>37</v>
      </c>
      <c r="C41" s="4" t="s">
        <v>57</v>
      </c>
      <c r="D41" s="23">
        <v>0.42</v>
      </c>
      <c r="E41" s="23"/>
      <c r="F41" s="23" t="s">
        <v>66</v>
      </c>
      <c r="G41" s="23" t="s">
        <v>66</v>
      </c>
      <c r="H41" s="23" t="s">
        <v>66</v>
      </c>
      <c r="I41" s="23">
        <f t="shared" si="31"/>
        <v>12.739999999999998</v>
      </c>
      <c r="J41" s="23">
        <f t="shared" si="10"/>
        <v>13.42</v>
      </c>
      <c r="K41" s="23" t="s">
        <v>66</v>
      </c>
      <c r="L41" s="23"/>
      <c r="M41" s="23" t="s">
        <v>66</v>
      </c>
      <c r="N41" s="24">
        <v>6.9444444444444447E-4</v>
      </c>
      <c r="O41" s="52"/>
      <c r="P41" s="53" t="s">
        <v>66</v>
      </c>
      <c r="Q41" s="38" t="s">
        <v>66</v>
      </c>
      <c r="R41" s="38" t="s">
        <v>66</v>
      </c>
      <c r="S41" s="38" t="s">
        <v>66</v>
      </c>
      <c r="T41" s="38" t="s">
        <v>66</v>
      </c>
      <c r="U41" s="38"/>
      <c r="V41" s="38" t="s">
        <v>66</v>
      </c>
      <c r="W41" s="38" t="s">
        <v>66</v>
      </c>
      <c r="X41" s="38" t="s">
        <v>66</v>
      </c>
      <c r="Y41" s="38">
        <f t="shared" si="16"/>
        <v>0.57499999999999996</v>
      </c>
      <c r="Z41" s="38">
        <f t="shared" si="17"/>
        <v>0.62291666666666656</v>
      </c>
      <c r="AA41" s="38">
        <f t="shared" si="18"/>
        <v>0.66111111111111098</v>
      </c>
      <c r="AB41" s="38">
        <f t="shared" si="19"/>
        <v>0.69722222222222208</v>
      </c>
      <c r="AC41" s="38"/>
      <c r="AD41" s="38" t="s">
        <v>66</v>
      </c>
      <c r="AE41" s="38" t="s">
        <v>66</v>
      </c>
      <c r="AF41" s="41"/>
      <c r="AH41" s="53" t="s">
        <v>66</v>
      </c>
      <c r="AI41" s="38" t="s">
        <v>66</v>
      </c>
      <c r="AJ41" s="38" t="s">
        <v>66</v>
      </c>
      <c r="AK41" s="38" t="s">
        <v>66</v>
      </c>
      <c r="AL41" s="38">
        <f t="shared" si="25"/>
        <v>0.57499999999999996</v>
      </c>
      <c r="AM41" s="38">
        <f t="shared" si="26"/>
        <v>0.62499999999999989</v>
      </c>
      <c r="AN41" s="38">
        <f t="shared" si="27"/>
        <v>0.67708333333333326</v>
      </c>
      <c r="AO41" s="38" t="s">
        <v>66</v>
      </c>
      <c r="AP41" s="38" t="s">
        <v>66</v>
      </c>
      <c r="AQ41" s="41"/>
    </row>
    <row r="42" spans="1:43" x14ac:dyDescent="0.3">
      <c r="A42" s="4">
        <v>36</v>
      </c>
      <c r="B42" s="26" t="s">
        <v>38</v>
      </c>
      <c r="C42" s="4" t="s">
        <v>57</v>
      </c>
      <c r="D42" s="5">
        <v>0.64</v>
      </c>
      <c r="E42" s="23"/>
      <c r="F42" s="23" t="s">
        <v>66</v>
      </c>
      <c r="G42" s="23" t="s">
        <v>66</v>
      </c>
      <c r="H42" s="23" t="s">
        <v>66</v>
      </c>
      <c r="I42" s="23">
        <f t="shared" si="31"/>
        <v>13.379999999999999</v>
      </c>
      <c r="J42" s="23">
        <f t="shared" si="10"/>
        <v>14.06</v>
      </c>
      <c r="K42" s="23" t="s">
        <v>66</v>
      </c>
      <c r="L42" s="23"/>
      <c r="M42" s="23" t="s">
        <v>66</v>
      </c>
      <c r="N42" s="24">
        <v>6.9444444444444447E-4</v>
      </c>
      <c r="O42" s="52"/>
      <c r="P42" s="53" t="s">
        <v>66</v>
      </c>
      <c r="Q42" s="38" t="s">
        <v>66</v>
      </c>
      <c r="R42" s="38" t="s">
        <v>66</v>
      </c>
      <c r="S42" s="38" t="s">
        <v>66</v>
      </c>
      <c r="T42" s="38" t="s">
        <v>66</v>
      </c>
      <c r="U42" s="38"/>
      <c r="V42" s="38" t="s">
        <v>66</v>
      </c>
      <c r="W42" s="38" t="s">
        <v>66</v>
      </c>
      <c r="X42" s="38" t="s">
        <v>66</v>
      </c>
      <c r="Y42" s="38">
        <f t="shared" si="16"/>
        <v>0.5756944444444444</v>
      </c>
      <c r="Z42" s="38">
        <f t="shared" si="17"/>
        <v>0.62361111111111101</v>
      </c>
      <c r="AA42" s="38">
        <f t="shared" si="18"/>
        <v>0.66180555555555542</v>
      </c>
      <c r="AB42" s="38">
        <f t="shared" si="19"/>
        <v>0.69791666666666652</v>
      </c>
      <c r="AC42" s="38"/>
      <c r="AD42" s="38" t="s">
        <v>66</v>
      </c>
      <c r="AE42" s="38" t="s">
        <v>66</v>
      </c>
      <c r="AF42" s="41"/>
      <c r="AH42" s="53" t="s">
        <v>66</v>
      </c>
      <c r="AI42" s="38" t="s">
        <v>66</v>
      </c>
      <c r="AJ42" s="38" t="s">
        <v>66</v>
      </c>
      <c r="AK42" s="38" t="s">
        <v>66</v>
      </c>
      <c r="AL42" s="38">
        <f t="shared" si="25"/>
        <v>0.5756944444444444</v>
      </c>
      <c r="AM42" s="38">
        <f t="shared" si="26"/>
        <v>0.62569444444444433</v>
      </c>
      <c r="AN42" s="38">
        <f t="shared" si="27"/>
        <v>0.6777777777777777</v>
      </c>
      <c r="AO42" s="38" t="s">
        <v>66</v>
      </c>
      <c r="AP42" s="38" t="s">
        <v>66</v>
      </c>
      <c r="AQ42" s="41"/>
    </row>
    <row r="43" spans="1:43" x14ac:dyDescent="0.3">
      <c r="A43" s="4">
        <v>37</v>
      </c>
      <c r="B43" s="26" t="s">
        <v>52</v>
      </c>
      <c r="C43" s="4" t="s">
        <v>57</v>
      </c>
      <c r="D43" s="5">
        <v>0.41</v>
      </c>
      <c r="E43" s="23"/>
      <c r="F43" s="23" t="s">
        <v>66</v>
      </c>
      <c r="G43" s="23" t="s">
        <v>66</v>
      </c>
      <c r="H43" s="23" t="s">
        <v>66</v>
      </c>
      <c r="I43" s="23">
        <f t="shared" si="31"/>
        <v>13.79</v>
      </c>
      <c r="J43" s="23">
        <f t="shared" si="10"/>
        <v>14.47</v>
      </c>
      <c r="K43" s="23" t="s">
        <v>66</v>
      </c>
      <c r="L43" s="23"/>
      <c r="M43" s="23" t="s">
        <v>66</v>
      </c>
      <c r="N43" s="24">
        <v>6.9444444444444447E-4</v>
      </c>
      <c r="O43" s="52"/>
      <c r="P43" s="53" t="s">
        <v>66</v>
      </c>
      <c r="Q43" s="38" t="s">
        <v>66</v>
      </c>
      <c r="R43" s="38" t="s">
        <v>66</v>
      </c>
      <c r="S43" s="38" t="s">
        <v>66</v>
      </c>
      <c r="T43" s="38" t="s">
        <v>66</v>
      </c>
      <c r="U43" s="38"/>
      <c r="V43" s="38" t="s">
        <v>66</v>
      </c>
      <c r="W43" s="38" t="s">
        <v>66</v>
      </c>
      <c r="X43" s="38" t="s">
        <v>66</v>
      </c>
      <c r="Y43" s="38">
        <f t="shared" si="16"/>
        <v>0.57638888888888884</v>
      </c>
      <c r="Z43" s="38">
        <f t="shared" si="17"/>
        <v>0.62430555555555545</v>
      </c>
      <c r="AA43" s="38">
        <f t="shared" si="18"/>
        <v>0.66249999999999987</v>
      </c>
      <c r="AB43" s="38">
        <f t="shared" si="19"/>
        <v>0.69861111111111096</v>
      </c>
      <c r="AC43" s="38"/>
      <c r="AD43" s="38" t="s">
        <v>66</v>
      </c>
      <c r="AE43" s="38" t="s">
        <v>66</v>
      </c>
      <c r="AF43" s="41"/>
      <c r="AH43" s="53" t="s">
        <v>66</v>
      </c>
      <c r="AI43" s="38" t="s">
        <v>66</v>
      </c>
      <c r="AJ43" s="38" t="s">
        <v>66</v>
      </c>
      <c r="AK43" s="38" t="s">
        <v>66</v>
      </c>
      <c r="AL43" s="38">
        <f t="shared" si="25"/>
        <v>0.57638888888888884</v>
      </c>
      <c r="AM43" s="38">
        <f t="shared" si="26"/>
        <v>0.62638888888888877</v>
      </c>
      <c r="AN43" s="38">
        <f t="shared" si="27"/>
        <v>0.67847222222222214</v>
      </c>
      <c r="AO43" s="38" t="s">
        <v>66</v>
      </c>
      <c r="AP43" s="38" t="s">
        <v>66</v>
      </c>
      <c r="AQ43" s="41"/>
    </row>
    <row r="44" spans="1:43" x14ac:dyDescent="0.3">
      <c r="A44" s="4">
        <v>38</v>
      </c>
      <c r="B44" s="26" t="s">
        <v>37</v>
      </c>
      <c r="C44" s="4" t="s">
        <v>57</v>
      </c>
      <c r="D44" s="5">
        <v>1.53</v>
      </c>
      <c r="E44" s="23"/>
      <c r="F44" s="23" t="s">
        <v>66</v>
      </c>
      <c r="G44" s="23" t="s">
        <v>66</v>
      </c>
      <c r="H44" s="23" t="s">
        <v>66</v>
      </c>
      <c r="I44" s="23">
        <f t="shared" si="31"/>
        <v>15.319999999999999</v>
      </c>
      <c r="J44" s="23">
        <f t="shared" si="10"/>
        <v>16</v>
      </c>
      <c r="K44" s="23" t="s">
        <v>66</v>
      </c>
      <c r="L44" s="23"/>
      <c r="M44" s="23" t="s">
        <v>66</v>
      </c>
      <c r="N44" s="24">
        <v>2.0833333333333333E-3</v>
      </c>
      <c r="O44" s="52"/>
      <c r="P44" s="53" t="s">
        <v>66</v>
      </c>
      <c r="Q44" s="38" t="s">
        <v>66</v>
      </c>
      <c r="R44" s="38" t="s">
        <v>66</v>
      </c>
      <c r="S44" s="38" t="s">
        <v>66</v>
      </c>
      <c r="T44" s="38" t="s">
        <v>66</v>
      </c>
      <c r="U44" s="38"/>
      <c r="V44" s="38" t="s">
        <v>66</v>
      </c>
      <c r="W44" s="38" t="s">
        <v>66</v>
      </c>
      <c r="X44" s="38" t="s">
        <v>66</v>
      </c>
      <c r="Y44" s="38">
        <f t="shared" si="16"/>
        <v>0.57847222222222217</v>
      </c>
      <c r="Z44" s="38">
        <f t="shared" si="17"/>
        <v>0.62638888888888877</v>
      </c>
      <c r="AA44" s="38">
        <f t="shared" si="18"/>
        <v>0.66458333333333319</v>
      </c>
      <c r="AB44" s="38">
        <f t="shared" si="19"/>
        <v>0.70069444444444429</v>
      </c>
      <c r="AC44" s="38"/>
      <c r="AD44" s="38" t="s">
        <v>66</v>
      </c>
      <c r="AE44" s="38" t="s">
        <v>66</v>
      </c>
      <c r="AF44" s="41"/>
      <c r="AH44" s="53" t="s">
        <v>66</v>
      </c>
      <c r="AI44" s="38" t="s">
        <v>66</v>
      </c>
      <c r="AJ44" s="38" t="s">
        <v>66</v>
      </c>
      <c r="AK44" s="38" t="s">
        <v>66</v>
      </c>
      <c r="AL44" s="38">
        <f t="shared" si="25"/>
        <v>0.57847222222222217</v>
      </c>
      <c r="AM44" s="38">
        <f t="shared" si="26"/>
        <v>0.6284722222222221</v>
      </c>
      <c r="AN44" s="38">
        <f t="shared" si="27"/>
        <v>0.68055555555555547</v>
      </c>
      <c r="AO44" s="38" t="s">
        <v>66</v>
      </c>
      <c r="AP44" s="38" t="s">
        <v>66</v>
      </c>
      <c r="AQ44" s="41"/>
    </row>
    <row r="45" spans="1:43" x14ac:dyDescent="0.3">
      <c r="A45" s="4">
        <v>39</v>
      </c>
      <c r="B45" s="26" t="s">
        <v>41</v>
      </c>
      <c r="C45" s="21" t="s">
        <v>10</v>
      </c>
      <c r="D45" s="5">
        <v>0.46</v>
      </c>
      <c r="E45" s="23">
        <v>0.41</v>
      </c>
      <c r="F45" s="23" t="s">
        <v>66</v>
      </c>
      <c r="G45" s="23" t="s">
        <v>66</v>
      </c>
      <c r="H45" s="23" t="s">
        <v>66</v>
      </c>
      <c r="I45" s="23">
        <f t="shared" si="31"/>
        <v>15.78</v>
      </c>
      <c r="J45" s="23">
        <f t="shared" si="10"/>
        <v>16.46</v>
      </c>
      <c r="K45" s="23">
        <f>K13+E45</f>
        <v>2.08</v>
      </c>
      <c r="L45" s="23"/>
      <c r="M45" s="23" t="s">
        <v>66</v>
      </c>
      <c r="N45" s="24">
        <v>6.9444444444444447E-4</v>
      </c>
      <c r="O45" s="52">
        <v>6.9444444444444447E-4</v>
      </c>
      <c r="P45" s="53">
        <f>P13+O45</f>
        <v>0.25347222222222221</v>
      </c>
      <c r="Q45" s="38">
        <f>Q13+O45</f>
        <v>0.26874999999999999</v>
      </c>
      <c r="R45" s="38" t="s">
        <v>66</v>
      </c>
      <c r="S45" s="38" t="s">
        <v>66</v>
      </c>
      <c r="T45" s="38" t="s">
        <v>66</v>
      </c>
      <c r="U45" s="38"/>
      <c r="V45" s="38" t="s">
        <v>66</v>
      </c>
      <c r="W45" s="38" t="s">
        <v>66</v>
      </c>
      <c r="X45" s="38">
        <f>X13+O45</f>
        <v>0.55138888888888882</v>
      </c>
      <c r="Y45" s="38">
        <f t="shared" si="16"/>
        <v>0.57916666666666661</v>
      </c>
      <c r="Z45" s="38">
        <f t="shared" si="17"/>
        <v>0.62708333333333321</v>
      </c>
      <c r="AA45" s="38">
        <f t="shared" si="18"/>
        <v>0.66527777777777763</v>
      </c>
      <c r="AB45" s="38">
        <f t="shared" si="19"/>
        <v>0.70138888888888873</v>
      </c>
      <c r="AC45" s="38"/>
      <c r="AD45" s="38" t="s">
        <v>66</v>
      </c>
      <c r="AE45" s="38" t="s">
        <v>66</v>
      </c>
      <c r="AF45" s="41"/>
      <c r="AH45" s="53">
        <f>AH13+O45</f>
        <v>0.25347222222222221</v>
      </c>
      <c r="AI45" s="38" t="s">
        <v>66</v>
      </c>
      <c r="AJ45" s="38" t="s">
        <v>66</v>
      </c>
      <c r="AK45" s="38" t="s">
        <v>66</v>
      </c>
      <c r="AL45" s="38">
        <f t="shared" si="25"/>
        <v>0.57916666666666661</v>
      </c>
      <c r="AM45" s="38">
        <f t="shared" si="26"/>
        <v>0.62916666666666654</v>
      </c>
      <c r="AN45" s="38">
        <f t="shared" si="27"/>
        <v>0.68124999999999991</v>
      </c>
      <c r="AO45" s="38" t="s">
        <v>66</v>
      </c>
      <c r="AP45" s="38" t="s">
        <v>66</v>
      </c>
      <c r="AQ45" s="41"/>
    </row>
    <row r="46" spans="1:43" ht="15" thickBot="1" x14ac:dyDescent="0.35">
      <c r="A46" s="9">
        <v>40</v>
      </c>
      <c r="B46" s="8" t="s">
        <v>6</v>
      </c>
      <c r="C46" s="9" t="s">
        <v>10</v>
      </c>
      <c r="D46" s="15">
        <v>0.78</v>
      </c>
      <c r="E46" s="15">
        <v>0.56999999999999995</v>
      </c>
      <c r="F46" s="15">
        <f>F39+D46</f>
        <v>12.489999999999998</v>
      </c>
      <c r="G46" s="15">
        <f>G39+D46</f>
        <v>17.11</v>
      </c>
      <c r="H46" s="15">
        <f>H39+D46</f>
        <v>16.43</v>
      </c>
      <c r="I46" s="15">
        <f>I45+E46</f>
        <v>16.349999999999998</v>
      </c>
      <c r="J46" s="15">
        <f>J45+E46</f>
        <v>17.03</v>
      </c>
      <c r="K46" s="15">
        <f>K45+E46</f>
        <v>2.65</v>
      </c>
      <c r="L46" s="15"/>
      <c r="M46" s="15">
        <f>M39+D46</f>
        <v>17.100000000000001</v>
      </c>
      <c r="N46" s="18">
        <v>1.3888888888888889E-3</v>
      </c>
      <c r="O46" s="34">
        <v>6.9444444444444447E-4</v>
      </c>
      <c r="P46" s="100">
        <f>P45+O46</f>
        <v>0.25416666666666665</v>
      </c>
      <c r="Q46" s="101">
        <f>Q45+O46</f>
        <v>0.26944444444444443</v>
      </c>
      <c r="R46" s="101">
        <f>R39+N46</f>
        <v>0.29791666666666655</v>
      </c>
      <c r="S46" s="101">
        <f>S39+N46</f>
        <v>0.33055555555555544</v>
      </c>
      <c r="T46" s="101">
        <f>T39+N46</f>
        <v>0.37222222222222218</v>
      </c>
      <c r="U46" s="31"/>
      <c r="V46" s="101">
        <f>V39+N46</f>
        <v>0.40555555555555545</v>
      </c>
      <c r="W46" s="101">
        <f>W39+N46</f>
        <v>0.48611111111111099</v>
      </c>
      <c r="X46" s="101">
        <f>X45+O46</f>
        <v>0.55208333333333326</v>
      </c>
      <c r="Y46" s="101">
        <f>Y45+O46</f>
        <v>0.57986111111111105</v>
      </c>
      <c r="Z46" s="101">
        <f>Z45+O46</f>
        <v>0.62777777777777766</v>
      </c>
      <c r="AA46" s="101">
        <f>AA45+O46</f>
        <v>0.66597222222222208</v>
      </c>
      <c r="AB46" s="101">
        <f>AB45+O46</f>
        <v>0.70208333333333317</v>
      </c>
      <c r="AC46" s="31"/>
      <c r="AD46" s="101">
        <f>AD39+N46</f>
        <v>0.73958333333333326</v>
      </c>
      <c r="AE46" s="101">
        <f>AE39+N46</f>
        <v>0.79236111111111107</v>
      </c>
      <c r="AF46" s="42"/>
      <c r="AH46" s="100">
        <f>AH45+O46</f>
        <v>0.25416666666666665</v>
      </c>
      <c r="AI46" s="101">
        <f>AI39+N46</f>
        <v>0.30486111111111103</v>
      </c>
      <c r="AJ46" s="101">
        <f>AJ39+O46</f>
        <v>0.37222222222222218</v>
      </c>
      <c r="AK46" s="101">
        <f>AK39+N46</f>
        <v>0.48611111111111099</v>
      </c>
      <c r="AL46" s="101">
        <f>AL45+O46</f>
        <v>0.57986111111111105</v>
      </c>
      <c r="AM46" s="101">
        <f>AM45+O46</f>
        <v>0.62986111111111098</v>
      </c>
      <c r="AN46" s="101">
        <f t="shared" si="27"/>
        <v>0.6826388888888888</v>
      </c>
      <c r="AO46" s="101">
        <f>AO39+N46</f>
        <v>0.73958333333333326</v>
      </c>
      <c r="AP46" s="101">
        <f>AP39+O46</f>
        <v>0.79374999999999996</v>
      </c>
      <c r="AQ46" s="42"/>
    </row>
    <row r="47" spans="1:43" ht="15" thickBot="1" x14ac:dyDescent="0.35">
      <c r="A47" s="83"/>
      <c r="B47" s="77" t="s">
        <v>198</v>
      </c>
      <c r="C47" s="83"/>
      <c r="D47" s="84"/>
      <c r="E47" s="84"/>
      <c r="F47" s="65">
        <f t="shared" ref="F47:K47" si="38">F46</f>
        <v>12.489999999999998</v>
      </c>
      <c r="G47" s="65">
        <f t="shared" si="38"/>
        <v>17.11</v>
      </c>
      <c r="H47" s="65">
        <f t="shared" si="38"/>
        <v>16.43</v>
      </c>
      <c r="I47" s="65">
        <f t="shared" si="38"/>
        <v>16.349999999999998</v>
      </c>
      <c r="J47" s="65">
        <f t="shared" si="38"/>
        <v>17.03</v>
      </c>
      <c r="K47" s="65">
        <f t="shared" si="38"/>
        <v>2.65</v>
      </c>
      <c r="L47" s="65">
        <f>L11</f>
        <v>2.65</v>
      </c>
      <c r="M47" s="65">
        <f>M46</f>
        <v>17.100000000000001</v>
      </c>
      <c r="N47" s="93">
        <f>SUM(N7:N46)</f>
        <v>4.0972222222222215E-2</v>
      </c>
      <c r="O47" s="79"/>
      <c r="P47" s="70">
        <f>K47</f>
        <v>2.65</v>
      </c>
      <c r="Q47" s="65">
        <f>K47</f>
        <v>2.65</v>
      </c>
      <c r="R47" s="65">
        <f>G46</f>
        <v>17.11</v>
      </c>
      <c r="S47" s="65">
        <f>H46</f>
        <v>16.43</v>
      </c>
      <c r="T47" s="65">
        <f>H46</f>
        <v>16.43</v>
      </c>
      <c r="U47" s="65">
        <f>L47</f>
        <v>2.65</v>
      </c>
      <c r="V47" s="65">
        <f>G46</f>
        <v>17.11</v>
      </c>
      <c r="W47" s="65">
        <f>M47</f>
        <v>17.100000000000001</v>
      </c>
      <c r="X47" s="65">
        <f>K47</f>
        <v>2.65</v>
      </c>
      <c r="Y47" s="65">
        <f>I46</f>
        <v>16.349999999999998</v>
      </c>
      <c r="Z47" s="65">
        <f>J46</f>
        <v>17.03</v>
      </c>
      <c r="AA47" s="65">
        <f>J46</f>
        <v>17.03</v>
      </c>
      <c r="AB47" s="65">
        <f>I46</f>
        <v>16.349999999999998</v>
      </c>
      <c r="AC47" s="65">
        <f>L47</f>
        <v>2.65</v>
      </c>
      <c r="AD47" s="65">
        <f>F46</f>
        <v>12.489999999999998</v>
      </c>
      <c r="AE47" s="65">
        <f>G46</f>
        <v>17.11</v>
      </c>
      <c r="AF47" s="69">
        <f>L47</f>
        <v>2.65</v>
      </c>
      <c r="AG47" s="54"/>
      <c r="AH47" s="70">
        <f>K47</f>
        <v>2.65</v>
      </c>
      <c r="AI47" s="65">
        <f>G46</f>
        <v>17.11</v>
      </c>
      <c r="AJ47" s="65">
        <f>G46</f>
        <v>17.11</v>
      </c>
      <c r="AK47" s="65">
        <f>M47</f>
        <v>17.100000000000001</v>
      </c>
      <c r="AL47" s="65">
        <f>I46</f>
        <v>16.349999999999998</v>
      </c>
      <c r="AM47" s="65">
        <f>J46</f>
        <v>17.03</v>
      </c>
      <c r="AN47" s="65">
        <f>J46</f>
        <v>17.03</v>
      </c>
      <c r="AO47" s="65">
        <f>F46</f>
        <v>12.489999999999998</v>
      </c>
      <c r="AP47" s="65">
        <f>G46</f>
        <v>17.11</v>
      </c>
      <c r="AQ47" s="69">
        <f>U47</f>
        <v>2.65</v>
      </c>
    </row>
    <row r="48" spans="1:43" s="54" customFormat="1" ht="15" thickBot="1" x14ac:dyDescent="0.35">
      <c r="A48" s="76"/>
      <c r="B48" s="77" t="s">
        <v>199</v>
      </c>
      <c r="C48" s="78"/>
      <c r="D48" s="65"/>
      <c r="E48" s="65"/>
      <c r="F48" s="85">
        <f>F47/(30/60)</f>
        <v>24.979999999999997</v>
      </c>
      <c r="G48" s="85">
        <f>G47/(39/60)</f>
        <v>26.323076923076922</v>
      </c>
      <c r="H48" s="85">
        <f>H47/(38/60)</f>
        <v>25.942105263157895</v>
      </c>
      <c r="I48" s="85">
        <f>I47/(38/60)</f>
        <v>25.815789473684209</v>
      </c>
      <c r="J48" s="85">
        <f>J47/(39/60)</f>
        <v>26.2</v>
      </c>
      <c r="K48" s="85">
        <f>K47/(5/60)</f>
        <v>31.8</v>
      </c>
      <c r="L48" s="85">
        <f>L47/(5/60)</f>
        <v>31.8</v>
      </c>
      <c r="M48" s="85">
        <f>M47/(40/60)</f>
        <v>25.650000000000002</v>
      </c>
      <c r="N48" s="66"/>
      <c r="O48" s="79"/>
      <c r="P48" s="86">
        <f>K48</f>
        <v>31.8</v>
      </c>
      <c r="Q48" s="85">
        <f>K48</f>
        <v>31.8</v>
      </c>
      <c r="R48" s="85">
        <f>G48</f>
        <v>26.323076923076922</v>
      </c>
      <c r="S48" s="85">
        <f>H48</f>
        <v>25.942105263157895</v>
      </c>
      <c r="T48" s="85">
        <f>H48</f>
        <v>25.942105263157895</v>
      </c>
      <c r="U48" s="85">
        <f>L48</f>
        <v>31.8</v>
      </c>
      <c r="V48" s="85">
        <f>G48</f>
        <v>26.323076923076922</v>
      </c>
      <c r="W48" s="85">
        <f>M48</f>
        <v>25.650000000000002</v>
      </c>
      <c r="X48" s="85">
        <f>K48</f>
        <v>31.8</v>
      </c>
      <c r="Y48" s="85">
        <f>I48</f>
        <v>25.815789473684209</v>
      </c>
      <c r="Z48" s="85">
        <f>J48</f>
        <v>26.2</v>
      </c>
      <c r="AA48" s="85">
        <f>J48</f>
        <v>26.2</v>
      </c>
      <c r="AB48" s="85">
        <f>I48</f>
        <v>25.815789473684209</v>
      </c>
      <c r="AC48" s="85">
        <f>L48</f>
        <v>31.8</v>
      </c>
      <c r="AD48" s="85">
        <f>F48</f>
        <v>24.979999999999997</v>
      </c>
      <c r="AE48" s="85">
        <f>G48</f>
        <v>26.323076923076922</v>
      </c>
      <c r="AF48" s="87">
        <f>L48</f>
        <v>31.8</v>
      </c>
      <c r="AG48" s="88"/>
      <c r="AH48" s="86">
        <f t="shared" ref="AH48:AH49" si="39">K48</f>
        <v>31.8</v>
      </c>
      <c r="AI48" s="85">
        <f>G48</f>
        <v>26.323076923076922</v>
      </c>
      <c r="AJ48" s="85">
        <f>G48</f>
        <v>26.323076923076922</v>
      </c>
      <c r="AK48" s="85">
        <f t="shared" ref="AK48:AK49" si="40">M48</f>
        <v>25.650000000000002</v>
      </c>
      <c r="AL48" s="85">
        <f>I48</f>
        <v>25.815789473684209</v>
      </c>
      <c r="AM48" s="85">
        <f>J48</f>
        <v>26.2</v>
      </c>
      <c r="AN48" s="85">
        <f>J48</f>
        <v>26.2</v>
      </c>
      <c r="AO48" s="85">
        <f>F48</f>
        <v>24.979999999999997</v>
      </c>
      <c r="AP48" s="85">
        <f>G48</f>
        <v>26.323076923076922</v>
      </c>
      <c r="AQ48" s="87">
        <f t="shared" ref="AQ48:AQ49" si="41">U48</f>
        <v>31.8</v>
      </c>
    </row>
    <row r="49" spans="1:43" s="54" customFormat="1" ht="15" thickBot="1" x14ac:dyDescent="0.35">
      <c r="A49" s="76"/>
      <c r="B49" s="77" t="s">
        <v>200</v>
      </c>
      <c r="C49" s="78"/>
      <c r="D49" s="65"/>
      <c r="E49" s="65"/>
      <c r="F49" s="85">
        <f>F47/(26/60)</f>
        <v>28.823076923076918</v>
      </c>
      <c r="G49" s="85">
        <f>G47/(34/60)</f>
        <v>30.194117647058825</v>
      </c>
      <c r="H49" s="85">
        <f>H47/(33/60)</f>
        <v>29.872727272727271</v>
      </c>
      <c r="I49" s="85">
        <f>I47/(33/60)</f>
        <v>29.72727272727272</v>
      </c>
      <c r="J49" s="85">
        <f>J47/(34/60)</f>
        <v>30.05294117647059</v>
      </c>
      <c r="K49" s="85">
        <f>K47/(4.5/60)</f>
        <v>35.333333333333336</v>
      </c>
      <c r="L49" s="85">
        <f>L47/(4.5/60)</f>
        <v>35.333333333333336</v>
      </c>
      <c r="M49" s="85">
        <f>M47/(34.5/60)</f>
        <v>29.739130434782613</v>
      </c>
      <c r="N49" s="66"/>
      <c r="O49" s="79"/>
      <c r="P49" s="86">
        <f>K49</f>
        <v>35.333333333333336</v>
      </c>
      <c r="Q49" s="85">
        <f>K49</f>
        <v>35.333333333333336</v>
      </c>
      <c r="R49" s="85">
        <f>G49</f>
        <v>30.194117647058825</v>
      </c>
      <c r="S49" s="85">
        <f>H49</f>
        <v>29.872727272727271</v>
      </c>
      <c r="T49" s="85">
        <f>H49</f>
        <v>29.872727272727271</v>
      </c>
      <c r="U49" s="85">
        <f>L49</f>
        <v>35.333333333333336</v>
      </c>
      <c r="V49" s="85">
        <f>G49</f>
        <v>30.194117647058825</v>
      </c>
      <c r="W49" s="85">
        <f>M49</f>
        <v>29.739130434782613</v>
      </c>
      <c r="X49" s="85">
        <f>K49</f>
        <v>35.333333333333336</v>
      </c>
      <c r="Y49" s="85">
        <f>I49</f>
        <v>29.72727272727272</v>
      </c>
      <c r="Z49" s="85">
        <f>J49</f>
        <v>30.05294117647059</v>
      </c>
      <c r="AA49" s="85">
        <f>J49</f>
        <v>30.05294117647059</v>
      </c>
      <c r="AB49" s="85">
        <f>I49</f>
        <v>29.72727272727272</v>
      </c>
      <c r="AC49" s="85">
        <f>L49</f>
        <v>35.333333333333336</v>
      </c>
      <c r="AD49" s="85">
        <f>F49</f>
        <v>28.823076923076918</v>
      </c>
      <c r="AE49" s="85">
        <f>G49</f>
        <v>30.194117647058825</v>
      </c>
      <c r="AF49" s="87">
        <f>L49</f>
        <v>35.333333333333336</v>
      </c>
      <c r="AG49" s="88"/>
      <c r="AH49" s="86">
        <f t="shared" si="39"/>
        <v>35.333333333333336</v>
      </c>
      <c r="AI49" s="85">
        <f>G49</f>
        <v>30.194117647058825</v>
      </c>
      <c r="AJ49" s="85">
        <f>G49</f>
        <v>30.194117647058825</v>
      </c>
      <c r="AK49" s="85">
        <f t="shared" si="40"/>
        <v>29.739130434782613</v>
      </c>
      <c r="AL49" s="85">
        <f>I49</f>
        <v>29.72727272727272</v>
      </c>
      <c r="AM49" s="85">
        <f>J49</f>
        <v>30.05294117647059</v>
      </c>
      <c r="AN49" s="85">
        <f>J49</f>
        <v>30.05294117647059</v>
      </c>
      <c r="AO49" s="85">
        <f>F49</f>
        <v>28.823076923076918</v>
      </c>
      <c r="AP49" s="85">
        <f>G49</f>
        <v>30.194117647058825</v>
      </c>
      <c r="AQ49" s="87">
        <f t="shared" si="41"/>
        <v>35.333333333333336</v>
      </c>
    </row>
    <row r="50" spans="1:43" ht="19.95" customHeight="1" x14ac:dyDescent="0.3">
      <c r="A50" s="55" t="s">
        <v>158</v>
      </c>
    </row>
    <row r="51" spans="1:43" ht="19.95" customHeight="1" x14ac:dyDescent="0.3">
      <c r="A51" s="56" t="s">
        <v>279</v>
      </c>
      <c r="G51" s="27"/>
      <c r="H51" s="27"/>
      <c r="I51" s="27"/>
      <c r="J51" s="27"/>
      <c r="K51" s="27"/>
      <c r="L51" s="27"/>
      <c r="M51" s="27"/>
    </row>
    <row r="52" spans="1:43" ht="19.95" customHeight="1" x14ac:dyDescent="0.3">
      <c r="A52" s="56" t="s">
        <v>203</v>
      </c>
    </row>
    <row r="53" spans="1:43" x14ac:dyDescent="0.3">
      <c r="F53" s="89"/>
      <c r="G53" s="89"/>
      <c r="H53" s="89"/>
      <c r="I53" s="89"/>
      <c r="J53" s="89"/>
      <c r="K53" s="89"/>
      <c r="L53" s="89"/>
      <c r="M53" s="89"/>
    </row>
    <row r="54" spans="1:43" x14ac:dyDescent="0.3">
      <c r="A54" s="127" t="s">
        <v>11</v>
      </c>
      <c r="B54" s="128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43" x14ac:dyDescent="0.3">
      <c r="A55" s="30" t="s">
        <v>18</v>
      </c>
      <c r="B55" s="94">
        <f>SUM(P47:AF47)</f>
        <v>196.44000000000003</v>
      </c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43" x14ac:dyDescent="0.3">
      <c r="A56" s="30" t="s">
        <v>14</v>
      </c>
      <c r="B56" s="94" t="s">
        <v>159</v>
      </c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43" x14ac:dyDescent="0.3">
      <c r="A57" s="30" t="s">
        <v>15</v>
      </c>
      <c r="B57" s="94" t="s">
        <v>159</v>
      </c>
      <c r="D57" s="81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43" x14ac:dyDescent="0.3">
      <c r="A58" s="30" t="s">
        <v>12</v>
      </c>
      <c r="B58" s="94">
        <f>SUM(AH47:AQ47)</f>
        <v>136.63</v>
      </c>
      <c r="D58" s="81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43" x14ac:dyDescent="0.3">
      <c r="A59" s="30" t="s">
        <v>13</v>
      </c>
      <c r="B59" s="94" t="s">
        <v>159</v>
      </c>
      <c r="D59" s="81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43" x14ac:dyDescent="0.3">
      <c r="A60" s="30" t="s">
        <v>16</v>
      </c>
      <c r="B60" s="94" t="s">
        <v>159</v>
      </c>
      <c r="D60" s="81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43" x14ac:dyDescent="0.3">
      <c r="D61" s="82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43" x14ac:dyDescent="0.3">
      <c r="D62" s="81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43" x14ac:dyDescent="0.3">
      <c r="D63" s="81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43" x14ac:dyDescent="0.3">
      <c r="D64" s="81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3:22" x14ac:dyDescent="0.3">
      <c r="C65"/>
      <c r="D65" s="81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3:22" x14ac:dyDescent="0.3">
      <c r="D66" s="81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3:22" x14ac:dyDescent="0.3">
      <c r="D67" s="82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3:22" x14ac:dyDescent="0.3">
      <c r="D68" s="81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3:22" x14ac:dyDescent="0.3">
      <c r="D69" s="81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3:22" x14ac:dyDescent="0.3">
      <c r="D70" s="81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3:22" x14ac:dyDescent="0.3"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3:22" x14ac:dyDescent="0.3"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3:22" x14ac:dyDescent="0.3">
      <c r="D73" s="82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3:22" x14ac:dyDescent="0.3">
      <c r="D74" s="81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3:22" x14ac:dyDescent="0.3">
      <c r="D75" s="81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3:22" x14ac:dyDescent="0.3">
      <c r="V76"/>
    </row>
    <row r="77" spans="3:22" x14ac:dyDescent="0.3"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3:22" x14ac:dyDescent="0.3"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3:22" x14ac:dyDescent="0.3">
      <c r="D79" s="82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3:22" x14ac:dyDescent="0.3">
      <c r="D80" s="81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4:22" x14ac:dyDescent="0.3">
      <c r="D81" s="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spans="4:22" x14ac:dyDescent="0.3">
      <c r="V82"/>
    </row>
    <row r="83" spans="4:22" x14ac:dyDescent="0.3">
      <c r="V83"/>
    </row>
  </sheetData>
  <mergeCells count="18">
    <mergeCell ref="H5:H6"/>
    <mergeCell ref="I5:I6"/>
    <mergeCell ref="J5:J6"/>
    <mergeCell ref="A54:B54"/>
    <mergeCell ref="G5:G6"/>
    <mergeCell ref="F5:F6"/>
    <mergeCell ref="D5:D6"/>
    <mergeCell ref="A5:A6"/>
    <mergeCell ref="B5:B6"/>
    <mergeCell ref="C5:C6"/>
    <mergeCell ref="E5:E6"/>
    <mergeCell ref="P4:AF4"/>
    <mergeCell ref="K5:K6"/>
    <mergeCell ref="L5:L6"/>
    <mergeCell ref="M5:M6"/>
    <mergeCell ref="AH4:AQ4"/>
    <mergeCell ref="N5:N6"/>
    <mergeCell ref="O5:O6"/>
  </mergeCells>
  <phoneticPr fontId="6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18953-4271-4E52-9F3A-662CD3F8499C}">
  <sheetPr>
    <tabColor rgb="FF7030A0"/>
  </sheetPr>
  <dimension ref="A1:AD53"/>
  <sheetViews>
    <sheetView workbookViewId="0">
      <selection sqref="A1:XFD1048576"/>
    </sheetView>
  </sheetViews>
  <sheetFormatPr defaultColWidth="8.88671875" defaultRowHeight="14.4" x14ac:dyDescent="0.3"/>
  <cols>
    <col min="1" max="1" width="12.44140625" style="104" bestFit="1" customWidth="1"/>
    <col min="2" max="16384" width="8.88671875" style="1"/>
  </cols>
  <sheetData>
    <row r="1" spans="1:22" ht="20.100000000000001" customHeight="1" x14ac:dyDescent="0.3">
      <c r="A1" s="149" t="s">
        <v>307</v>
      </c>
      <c r="B1" s="149"/>
      <c r="C1" s="149"/>
      <c r="D1" s="149"/>
      <c r="E1" s="150" t="s">
        <v>308</v>
      </c>
      <c r="F1" s="151"/>
      <c r="G1" s="102">
        <v>0.2631944444444444</v>
      </c>
      <c r="H1" s="150" t="s">
        <v>309</v>
      </c>
      <c r="I1" s="151"/>
      <c r="J1" s="102">
        <v>0.2597222222222223</v>
      </c>
      <c r="K1" s="150" t="s">
        <v>310</v>
      </c>
      <c r="L1" s="151"/>
      <c r="M1" s="102">
        <v>9.6527777777778268E-2</v>
      </c>
      <c r="N1" s="150" t="s">
        <v>311</v>
      </c>
      <c r="O1" s="151"/>
      <c r="P1" s="102">
        <v>6.8750000000000755E-2</v>
      </c>
      <c r="Q1" s="51"/>
      <c r="R1" s="150" t="s">
        <v>312</v>
      </c>
      <c r="S1" s="151"/>
      <c r="T1" s="114">
        <v>239.03</v>
      </c>
      <c r="U1" s="155"/>
      <c r="V1" s="156"/>
    </row>
    <row r="2" spans="1:22" ht="20.100000000000001" customHeight="1" x14ac:dyDescent="0.3">
      <c r="A2" s="58" t="s">
        <v>298</v>
      </c>
      <c r="B2" s="106" t="s">
        <v>273</v>
      </c>
      <c r="C2" s="110" t="s">
        <v>136</v>
      </c>
      <c r="D2" s="110">
        <v>102</v>
      </c>
      <c r="E2" s="110" t="s">
        <v>69</v>
      </c>
      <c r="F2" s="110" t="s">
        <v>70</v>
      </c>
      <c r="G2" s="106" t="s">
        <v>285</v>
      </c>
      <c r="H2" s="110">
        <v>105</v>
      </c>
      <c r="I2" s="106" t="s">
        <v>286</v>
      </c>
      <c r="J2" s="110">
        <v>106</v>
      </c>
      <c r="K2" s="152" t="s">
        <v>305</v>
      </c>
      <c r="L2" s="110" t="s">
        <v>71</v>
      </c>
      <c r="M2" s="110">
        <v>108</v>
      </c>
      <c r="N2" s="110" t="s">
        <v>72</v>
      </c>
      <c r="O2" s="110">
        <v>110</v>
      </c>
      <c r="P2" s="110">
        <v>111</v>
      </c>
      <c r="Q2" s="110">
        <v>112</v>
      </c>
      <c r="R2" s="106">
        <v>215</v>
      </c>
      <c r="S2" s="110">
        <v>113</v>
      </c>
      <c r="T2" s="106" t="s">
        <v>293</v>
      </c>
      <c r="U2" s="110">
        <v>114</v>
      </c>
      <c r="V2" s="106" t="s">
        <v>294</v>
      </c>
    </row>
    <row r="3" spans="1:22" ht="20.100000000000001" customHeight="1" x14ac:dyDescent="0.3">
      <c r="A3" s="58" t="s">
        <v>0</v>
      </c>
      <c r="B3" s="106">
        <v>2</v>
      </c>
      <c r="C3" s="110">
        <v>1</v>
      </c>
      <c r="D3" s="110">
        <v>1</v>
      </c>
      <c r="E3" s="110">
        <v>1</v>
      </c>
      <c r="F3" s="110">
        <v>1</v>
      </c>
      <c r="G3" s="106">
        <v>2</v>
      </c>
      <c r="H3" s="110">
        <v>1</v>
      </c>
      <c r="I3" s="106">
        <v>2</v>
      </c>
      <c r="J3" s="110">
        <v>1</v>
      </c>
      <c r="K3" s="153"/>
      <c r="L3" s="110">
        <v>1</v>
      </c>
      <c r="M3" s="110">
        <v>1</v>
      </c>
      <c r="N3" s="110">
        <v>1</v>
      </c>
      <c r="O3" s="110">
        <v>1</v>
      </c>
      <c r="P3" s="110">
        <v>1</v>
      </c>
      <c r="Q3" s="110">
        <v>1</v>
      </c>
      <c r="R3" s="106">
        <v>2</v>
      </c>
      <c r="S3" s="110">
        <v>1</v>
      </c>
      <c r="T3" s="106">
        <v>2</v>
      </c>
      <c r="U3" s="110">
        <v>1</v>
      </c>
      <c r="V3" s="106">
        <v>2</v>
      </c>
    </row>
    <row r="4" spans="1:22" ht="20.100000000000001" customHeight="1" x14ac:dyDescent="0.3">
      <c r="A4" s="58" t="s">
        <v>299</v>
      </c>
      <c r="B4" s="107">
        <v>0.25069444444444444</v>
      </c>
      <c r="C4" s="111">
        <v>0.25555555555555559</v>
      </c>
      <c r="D4" s="111">
        <v>0.29305555555555557</v>
      </c>
      <c r="E4" s="111">
        <v>0.31597222222222221</v>
      </c>
      <c r="F4" s="111">
        <v>0.35416666666666669</v>
      </c>
      <c r="G4" s="107">
        <v>0.38055555555555554</v>
      </c>
      <c r="H4" s="111">
        <v>0.41319444444444442</v>
      </c>
      <c r="I4" s="107">
        <v>0.45833333333333331</v>
      </c>
      <c r="J4" s="111">
        <v>0.49652777777777773</v>
      </c>
      <c r="K4" s="153"/>
      <c r="L4" s="111">
        <v>0.56041666666666667</v>
      </c>
      <c r="M4" s="111">
        <v>0.58333333333333337</v>
      </c>
      <c r="N4" s="111">
        <v>0.6020833333333333</v>
      </c>
      <c r="O4" s="111">
        <v>0.625</v>
      </c>
      <c r="P4" s="111">
        <v>0.65972222222222221</v>
      </c>
      <c r="Q4" s="111">
        <v>0.69791666666666663</v>
      </c>
      <c r="R4" s="107">
        <v>0.71875</v>
      </c>
      <c r="S4" s="111">
        <v>0.74305555555555547</v>
      </c>
      <c r="T4" s="107">
        <v>0.76736111111111116</v>
      </c>
      <c r="U4" s="111">
        <v>0.79861111111111116</v>
      </c>
      <c r="V4" s="107">
        <v>0.81666666666666676</v>
      </c>
    </row>
    <row r="5" spans="1:22" ht="20.100000000000001" customHeight="1" x14ac:dyDescent="0.3">
      <c r="A5" s="58" t="s">
        <v>300</v>
      </c>
      <c r="B5" s="107">
        <v>0.25416666666666665</v>
      </c>
      <c r="C5" s="111">
        <v>0.27638888888888885</v>
      </c>
      <c r="D5" s="111">
        <v>0.31041666666666662</v>
      </c>
      <c r="E5" s="111">
        <v>0.33472222222222214</v>
      </c>
      <c r="F5" s="111">
        <v>0.37291666666666662</v>
      </c>
      <c r="G5" s="107">
        <v>0.40555555555555545</v>
      </c>
      <c r="H5" s="111">
        <v>0.43055555555555547</v>
      </c>
      <c r="I5" s="107">
        <v>0.48611111111111099</v>
      </c>
      <c r="J5" s="111">
        <v>0.51388888888888884</v>
      </c>
      <c r="K5" s="153"/>
      <c r="L5" s="111">
        <v>0.57916666666666661</v>
      </c>
      <c r="M5" s="111">
        <v>0.60069444444444442</v>
      </c>
      <c r="N5" s="111">
        <v>0.62083333333333324</v>
      </c>
      <c r="O5" s="111">
        <v>0.64236111111111105</v>
      </c>
      <c r="P5" s="111">
        <v>0.67708333333333326</v>
      </c>
      <c r="Q5" s="111">
        <v>0.71527777777777768</v>
      </c>
      <c r="R5" s="107">
        <v>0.73958333333333326</v>
      </c>
      <c r="S5" s="111">
        <v>0.76041666666666652</v>
      </c>
      <c r="T5" s="107">
        <v>0.79236111111111107</v>
      </c>
      <c r="U5" s="111">
        <v>0.81597222222222221</v>
      </c>
      <c r="V5" s="107">
        <v>0.82013888888888897</v>
      </c>
    </row>
    <row r="6" spans="1:22" ht="20.100000000000001" customHeight="1" x14ac:dyDescent="0.3">
      <c r="A6" s="58" t="s">
        <v>302</v>
      </c>
      <c r="B6" s="107">
        <v>1.3888888888889395E-3</v>
      </c>
      <c r="C6" s="111">
        <v>1.6666666666666718E-2</v>
      </c>
      <c r="D6" s="111">
        <v>5.5555555555555913E-3</v>
      </c>
      <c r="E6" s="111">
        <v>1.9444444444444542E-2</v>
      </c>
      <c r="F6" s="111">
        <v>7.6388888888889173E-3</v>
      </c>
      <c r="G6" s="107">
        <v>7.6388888888889728E-3</v>
      </c>
      <c r="H6" s="111">
        <v>2.7777777777777846E-2</v>
      </c>
      <c r="I6" s="107">
        <v>1.0416666666666741E-2</v>
      </c>
      <c r="J6" s="111"/>
      <c r="K6" s="153"/>
      <c r="L6" s="111">
        <v>4.1666666666667629E-3</v>
      </c>
      <c r="M6" s="111">
        <v>1.388888888888884E-3</v>
      </c>
      <c r="N6" s="111">
        <v>4.1666666666667629E-3</v>
      </c>
      <c r="O6" s="111">
        <v>1.736111111111116E-2</v>
      </c>
      <c r="P6" s="111">
        <v>2.083333333333337E-2</v>
      </c>
      <c r="Q6" s="111">
        <v>3.4722222222223209E-3</v>
      </c>
      <c r="R6" s="107">
        <v>3.4722222222222099E-3</v>
      </c>
      <c r="S6" s="111">
        <v>6.9444444444446418E-3</v>
      </c>
      <c r="T6" s="107">
        <v>6.2500000000000888E-3</v>
      </c>
      <c r="U6" s="111">
        <v>6.94444444444553E-4</v>
      </c>
      <c r="V6" s="107"/>
    </row>
    <row r="7" spans="1:22" ht="20.100000000000001" customHeight="1" x14ac:dyDescent="0.3">
      <c r="A7" s="103" t="s">
        <v>301</v>
      </c>
      <c r="B7" s="108">
        <v>2.65</v>
      </c>
      <c r="C7" s="112">
        <v>14.540000000000001</v>
      </c>
      <c r="D7" s="112">
        <v>11.579999999999998</v>
      </c>
      <c r="E7" s="112">
        <v>12.79</v>
      </c>
      <c r="F7" s="112">
        <v>12.79</v>
      </c>
      <c r="G7" s="108">
        <v>17.11</v>
      </c>
      <c r="H7" s="112">
        <v>11.579999999999998</v>
      </c>
      <c r="I7" s="108">
        <v>17.100000000000001</v>
      </c>
      <c r="J7" s="112">
        <v>11.579999999999998</v>
      </c>
      <c r="K7" s="153"/>
      <c r="L7" s="112">
        <v>12.79</v>
      </c>
      <c r="M7" s="112">
        <v>11.579999999999998</v>
      </c>
      <c r="N7" s="112">
        <v>12.79</v>
      </c>
      <c r="O7" s="112">
        <v>11.579999999999998</v>
      </c>
      <c r="P7" s="112">
        <v>11.579999999999998</v>
      </c>
      <c r="Q7" s="112">
        <v>11.579999999999998</v>
      </c>
      <c r="R7" s="108">
        <v>12.489999999999998</v>
      </c>
      <c r="S7" s="112">
        <v>11.579999999999998</v>
      </c>
      <c r="T7" s="108">
        <v>17.11</v>
      </c>
      <c r="U7" s="112">
        <v>11.579999999999998</v>
      </c>
      <c r="V7" s="108">
        <v>2.65</v>
      </c>
    </row>
    <row r="8" spans="1:22" ht="20.100000000000001" customHeight="1" x14ac:dyDescent="0.3">
      <c r="A8" s="103" t="s">
        <v>303</v>
      </c>
      <c r="B8" s="109">
        <v>31.8</v>
      </c>
      <c r="C8" s="113">
        <v>29.080000000000002</v>
      </c>
      <c r="D8" s="113">
        <v>27.791999999999994</v>
      </c>
      <c r="E8" s="113">
        <v>28.422222222222221</v>
      </c>
      <c r="F8" s="113">
        <v>28.422222222222221</v>
      </c>
      <c r="G8" s="109">
        <v>26.323076923076922</v>
      </c>
      <c r="H8" s="113">
        <v>27.791999999999994</v>
      </c>
      <c r="I8" s="109">
        <v>25.650000000000002</v>
      </c>
      <c r="J8" s="113">
        <v>27.791999999999994</v>
      </c>
      <c r="K8" s="153"/>
      <c r="L8" s="113">
        <v>28.422222222222221</v>
      </c>
      <c r="M8" s="113">
        <v>27.791999999999994</v>
      </c>
      <c r="N8" s="113">
        <v>28.422222222222221</v>
      </c>
      <c r="O8" s="113">
        <v>27.791999999999994</v>
      </c>
      <c r="P8" s="113">
        <v>27.791999999999994</v>
      </c>
      <c r="Q8" s="113">
        <v>27.791999999999994</v>
      </c>
      <c r="R8" s="109">
        <v>24.979999999999997</v>
      </c>
      <c r="S8" s="113">
        <v>27.791999999999994</v>
      </c>
      <c r="T8" s="109">
        <v>26.323076923076922</v>
      </c>
      <c r="U8" s="113">
        <v>27.791999999999994</v>
      </c>
      <c r="V8" s="109">
        <v>31.8</v>
      </c>
    </row>
    <row r="9" spans="1:22" ht="20.100000000000001" customHeight="1" x14ac:dyDescent="0.3">
      <c r="A9" s="58" t="s">
        <v>304</v>
      </c>
      <c r="B9" s="109">
        <v>35.333333333333336</v>
      </c>
      <c r="C9" s="113">
        <v>32.920754716981136</v>
      </c>
      <c r="D9" s="113">
        <v>31.798627002288324</v>
      </c>
      <c r="E9" s="113">
        <v>32.379746835443036</v>
      </c>
      <c r="F9" s="113">
        <v>32.379746835443036</v>
      </c>
      <c r="G9" s="109">
        <v>30.194117647058825</v>
      </c>
      <c r="H9" s="113">
        <v>31.798627002288324</v>
      </c>
      <c r="I9" s="109">
        <v>29.739130434782613</v>
      </c>
      <c r="J9" s="113">
        <v>31.798627002288324</v>
      </c>
      <c r="K9" s="154"/>
      <c r="L9" s="113">
        <v>32.379746835443036</v>
      </c>
      <c r="M9" s="113">
        <v>31.798627002288324</v>
      </c>
      <c r="N9" s="113">
        <v>32.379746835443036</v>
      </c>
      <c r="O9" s="113">
        <v>31.798627002288324</v>
      </c>
      <c r="P9" s="113">
        <v>31.798627002288324</v>
      </c>
      <c r="Q9" s="113">
        <v>31.798627002288324</v>
      </c>
      <c r="R9" s="109">
        <v>28.823076923076918</v>
      </c>
      <c r="S9" s="113">
        <v>31.798627002288324</v>
      </c>
      <c r="T9" s="109">
        <v>30.194117647058825</v>
      </c>
      <c r="U9" s="113">
        <v>31.798627002288324</v>
      </c>
      <c r="V9" s="109">
        <v>35.333333333333336</v>
      </c>
    </row>
    <row r="11" spans="1:22" ht="20.100000000000001" customHeight="1" x14ac:dyDescent="0.3">
      <c r="A11" s="149" t="s">
        <v>313</v>
      </c>
      <c r="B11" s="149"/>
      <c r="C11" s="149"/>
      <c r="D11" s="149"/>
      <c r="E11" s="150" t="s">
        <v>67</v>
      </c>
      <c r="F11" s="151"/>
      <c r="G11" s="102">
        <v>0.2680555555555556</v>
      </c>
      <c r="H11" s="150" t="s">
        <v>314</v>
      </c>
      <c r="I11" s="151"/>
      <c r="J11" s="102">
        <v>7.1527777777778523E-2</v>
      </c>
      <c r="K11" s="150" t="s">
        <v>312</v>
      </c>
      <c r="L11" s="151"/>
      <c r="M11" s="114">
        <v>127.33</v>
      </c>
    </row>
    <row r="12" spans="1:22" ht="20.100000000000001" customHeight="1" x14ac:dyDescent="0.3">
      <c r="A12" s="58" t="s">
        <v>298</v>
      </c>
      <c r="B12" s="106" t="s">
        <v>280</v>
      </c>
      <c r="C12" s="106" t="s">
        <v>281</v>
      </c>
      <c r="D12" s="106" t="s">
        <v>282</v>
      </c>
      <c r="E12" s="106" t="s">
        <v>283</v>
      </c>
      <c r="F12" s="106" t="s">
        <v>284</v>
      </c>
      <c r="G12" s="152" t="s">
        <v>305</v>
      </c>
      <c r="H12" s="106" t="s">
        <v>287</v>
      </c>
      <c r="I12" s="106" t="s">
        <v>288</v>
      </c>
      <c r="J12" s="106" t="s">
        <v>289</v>
      </c>
      <c r="K12" s="106" t="s">
        <v>290</v>
      </c>
      <c r="L12" s="106" t="s">
        <v>291</v>
      </c>
      <c r="M12" s="106" t="s">
        <v>292</v>
      </c>
      <c r="R12" s="27"/>
    </row>
    <row r="13" spans="1:22" ht="20.100000000000001" customHeight="1" x14ac:dyDescent="0.3">
      <c r="A13" s="58" t="s">
        <v>0</v>
      </c>
      <c r="B13" s="106">
        <v>2</v>
      </c>
      <c r="C13" s="106">
        <v>2</v>
      </c>
      <c r="D13" s="106">
        <v>2</v>
      </c>
      <c r="E13" s="106">
        <v>2</v>
      </c>
      <c r="F13" s="106">
        <v>2</v>
      </c>
      <c r="G13" s="153"/>
      <c r="H13" s="106">
        <v>2</v>
      </c>
      <c r="I13" s="106">
        <v>2</v>
      </c>
      <c r="J13" s="106">
        <v>2</v>
      </c>
      <c r="K13" s="106">
        <v>2</v>
      </c>
      <c r="L13" s="106">
        <v>2</v>
      </c>
      <c r="M13" s="106">
        <v>2</v>
      </c>
    </row>
    <row r="14" spans="1:22" ht="20.100000000000001" customHeight="1" x14ac:dyDescent="0.3">
      <c r="A14" s="58" t="s">
        <v>299</v>
      </c>
      <c r="B14" s="107">
        <v>0.26597222222222222</v>
      </c>
      <c r="C14" s="107">
        <v>0.27083333333333331</v>
      </c>
      <c r="D14" s="107">
        <v>0.30416666666666664</v>
      </c>
      <c r="E14" s="107">
        <v>0.34583333333333338</v>
      </c>
      <c r="F14" s="107">
        <v>0.37291666666666662</v>
      </c>
      <c r="G14" s="153"/>
      <c r="H14" s="107">
        <v>0.54861111111111105</v>
      </c>
      <c r="I14" s="107">
        <v>0.55347222222222225</v>
      </c>
      <c r="J14" s="107">
        <v>0.60277777777777775</v>
      </c>
      <c r="K14" s="107">
        <v>0.64097222222222217</v>
      </c>
      <c r="L14" s="107">
        <v>0.67569444444444438</v>
      </c>
      <c r="M14" s="107">
        <v>0.70277777777777783</v>
      </c>
    </row>
    <row r="15" spans="1:22" ht="20.100000000000001" customHeight="1" x14ac:dyDescent="0.3">
      <c r="A15" s="58" t="s">
        <v>300</v>
      </c>
      <c r="B15" s="107">
        <v>0.26944444444444443</v>
      </c>
      <c r="C15" s="107">
        <v>0.29791666666666655</v>
      </c>
      <c r="D15" s="107">
        <v>0.33055555555555544</v>
      </c>
      <c r="E15" s="107">
        <v>0.37222222222222218</v>
      </c>
      <c r="F15" s="107">
        <v>0.37638888888888883</v>
      </c>
      <c r="G15" s="153"/>
      <c r="H15" s="107">
        <v>0.55208333333333326</v>
      </c>
      <c r="I15" s="107">
        <v>0.57986111111111105</v>
      </c>
      <c r="J15" s="107">
        <v>0.62777777777777766</v>
      </c>
      <c r="K15" s="107">
        <v>0.66597222222222208</v>
      </c>
      <c r="L15" s="107">
        <v>0.70208333333333317</v>
      </c>
      <c r="M15" s="107">
        <v>0.70625000000000004</v>
      </c>
    </row>
    <row r="16" spans="1:22" ht="20.100000000000001" customHeight="1" x14ac:dyDescent="0.3">
      <c r="A16" s="58" t="s">
        <v>302</v>
      </c>
      <c r="B16" s="107">
        <v>1.388888888888884E-3</v>
      </c>
      <c r="C16" s="107">
        <v>6.2500000000000888E-3</v>
      </c>
      <c r="D16" s="107">
        <v>1.5277777777777946E-2</v>
      </c>
      <c r="E16" s="107">
        <v>6.9444444444444198E-4</v>
      </c>
      <c r="F16" s="107"/>
      <c r="G16" s="153"/>
      <c r="H16" s="107">
        <v>1.388888888888995E-3</v>
      </c>
      <c r="I16" s="107">
        <v>2.2916666666666696E-2</v>
      </c>
      <c r="J16" s="107">
        <v>1.3194444444444509E-2</v>
      </c>
      <c r="K16" s="107">
        <v>9.7222222222222987E-3</v>
      </c>
      <c r="L16" s="107">
        <v>6.9444444444466402E-4</v>
      </c>
      <c r="M16" s="107"/>
    </row>
    <row r="17" spans="1:30" ht="20.100000000000001" customHeight="1" x14ac:dyDescent="0.3">
      <c r="A17" s="103" t="s">
        <v>301</v>
      </c>
      <c r="B17" s="108">
        <v>2.65</v>
      </c>
      <c r="C17" s="108">
        <v>17.11</v>
      </c>
      <c r="D17" s="108">
        <v>16.43</v>
      </c>
      <c r="E17" s="108">
        <v>16.43</v>
      </c>
      <c r="F17" s="108">
        <v>2.65</v>
      </c>
      <c r="G17" s="153"/>
      <c r="H17" s="108">
        <v>2.65</v>
      </c>
      <c r="I17" s="108">
        <v>16.349999999999998</v>
      </c>
      <c r="J17" s="108">
        <v>17.03</v>
      </c>
      <c r="K17" s="108">
        <v>17.03</v>
      </c>
      <c r="L17" s="108">
        <v>16.349999999999998</v>
      </c>
      <c r="M17" s="108">
        <v>2.65</v>
      </c>
    </row>
    <row r="18" spans="1:30" ht="20.100000000000001" customHeight="1" x14ac:dyDescent="0.3">
      <c r="A18" s="103" t="s">
        <v>303</v>
      </c>
      <c r="B18" s="109">
        <v>31.8</v>
      </c>
      <c r="C18" s="109">
        <v>26.323076923076922</v>
      </c>
      <c r="D18" s="109">
        <v>25.942105263157895</v>
      </c>
      <c r="E18" s="109">
        <v>25.942105263157895</v>
      </c>
      <c r="F18" s="109">
        <v>31.8</v>
      </c>
      <c r="G18" s="153"/>
      <c r="H18" s="109">
        <v>31.8</v>
      </c>
      <c r="I18" s="109">
        <v>25.815789473684209</v>
      </c>
      <c r="J18" s="109">
        <v>26.2</v>
      </c>
      <c r="K18" s="109">
        <v>26.2</v>
      </c>
      <c r="L18" s="109">
        <v>25.815789473684209</v>
      </c>
      <c r="M18" s="109">
        <v>31.8</v>
      </c>
    </row>
    <row r="19" spans="1:30" ht="20.100000000000001" customHeight="1" x14ac:dyDescent="0.3">
      <c r="A19" s="58" t="s">
        <v>304</v>
      </c>
      <c r="B19" s="109">
        <v>35.333333333333336</v>
      </c>
      <c r="C19" s="109">
        <v>30.194117647058825</v>
      </c>
      <c r="D19" s="109">
        <v>29.872727272727271</v>
      </c>
      <c r="E19" s="109">
        <v>29.872727272727271</v>
      </c>
      <c r="F19" s="109">
        <v>35.333333333333336</v>
      </c>
      <c r="G19" s="154"/>
      <c r="H19" s="109">
        <v>35.333333333333336</v>
      </c>
      <c r="I19" s="109">
        <v>29.72727272727272</v>
      </c>
      <c r="J19" s="109">
        <v>30.05294117647059</v>
      </c>
      <c r="K19" s="109">
        <v>30.05294117647059</v>
      </c>
      <c r="L19" s="109">
        <v>29.72727272727272</v>
      </c>
      <c r="M19" s="109">
        <v>35.333333333333336</v>
      </c>
    </row>
    <row r="20" spans="1:30" ht="15" thickBot="1" x14ac:dyDescent="0.35">
      <c r="A20" s="115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</row>
    <row r="22" spans="1:30" ht="20.100000000000001" customHeight="1" x14ac:dyDescent="0.3">
      <c r="A22" s="149" t="s">
        <v>315</v>
      </c>
      <c r="B22" s="149"/>
      <c r="C22" s="149"/>
      <c r="D22" s="149"/>
      <c r="E22" s="150" t="s">
        <v>308</v>
      </c>
      <c r="F22" s="151"/>
      <c r="G22" s="102">
        <v>0.2715277777777777</v>
      </c>
      <c r="H22" s="150" t="s">
        <v>309</v>
      </c>
      <c r="I22" s="151"/>
      <c r="J22" s="102">
        <v>0.26666666666666672</v>
      </c>
      <c r="K22" s="150" t="s">
        <v>310</v>
      </c>
      <c r="L22" s="151"/>
      <c r="M22" s="102">
        <v>9.1666666666667229E-2</v>
      </c>
      <c r="N22" s="150" t="s">
        <v>311</v>
      </c>
      <c r="O22" s="151"/>
      <c r="P22" s="102">
        <v>4.5138888888889728E-2</v>
      </c>
      <c r="Q22" s="51"/>
      <c r="R22" s="150" t="s">
        <v>312</v>
      </c>
      <c r="S22" s="151"/>
      <c r="T22" s="114">
        <v>261.97999999999996</v>
      </c>
      <c r="U22" s="155"/>
      <c r="V22" s="156"/>
    </row>
    <row r="23" spans="1:30" ht="20.100000000000001" customHeight="1" x14ac:dyDescent="0.3">
      <c r="A23" s="58" t="s">
        <v>298</v>
      </c>
      <c r="B23" s="106" t="s">
        <v>273</v>
      </c>
      <c r="C23" s="110" t="s">
        <v>136</v>
      </c>
      <c r="D23" s="106" t="s">
        <v>137</v>
      </c>
      <c r="E23" s="110">
        <v>102</v>
      </c>
      <c r="F23" s="106" t="s">
        <v>281</v>
      </c>
      <c r="G23" s="110" t="s">
        <v>149</v>
      </c>
      <c r="H23" s="110">
        <v>104</v>
      </c>
      <c r="I23" s="106" t="s">
        <v>274</v>
      </c>
      <c r="J23" s="110" t="s">
        <v>150</v>
      </c>
      <c r="K23" s="152" t="s">
        <v>305</v>
      </c>
      <c r="L23" s="106" t="s">
        <v>295</v>
      </c>
      <c r="M23" s="110">
        <v>106</v>
      </c>
      <c r="N23" s="106" t="s">
        <v>138</v>
      </c>
      <c r="O23" s="110" t="s">
        <v>71</v>
      </c>
      <c r="P23" s="106" t="s">
        <v>195</v>
      </c>
      <c r="Q23" s="110">
        <v>108</v>
      </c>
      <c r="R23" s="106">
        <v>208</v>
      </c>
      <c r="S23" s="110" t="s">
        <v>72</v>
      </c>
      <c r="T23" s="106" t="s">
        <v>296</v>
      </c>
      <c r="U23" s="110">
        <v>110</v>
      </c>
      <c r="V23" s="106" t="s">
        <v>297</v>
      </c>
    </row>
    <row r="24" spans="1:30" ht="20.100000000000001" customHeight="1" x14ac:dyDescent="0.3">
      <c r="A24" s="58" t="s">
        <v>0</v>
      </c>
      <c r="B24" s="106">
        <v>2</v>
      </c>
      <c r="C24" s="110">
        <v>1</v>
      </c>
      <c r="D24" s="106">
        <v>2</v>
      </c>
      <c r="E24" s="110">
        <v>1</v>
      </c>
      <c r="F24" s="106">
        <v>2</v>
      </c>
      <c r="G24" s="110">
        <v>1</v>
      </c>
      <c r="H24" s="110">
        <v>1</v>
      </c>
      <c r="I24" s="106">
        <v>2</v>
      </c>
      <c r="J24" s="110">
        <v>1</v>
      </c>
      <c r="K24" s="153"/>
      <c r="L24" s="106">
        <v>2</v>
      </c>
      <c r="M24" s="110">
        <v>1</v>
      </c>
      <c r="N24" s="106">
        <v>2</v>
      </c>
      <c r="O24" s="110">
        <v>1</v>
      </c>
      <c r="P24" s="106">
        <v>2</v>
      </c>
      <c r="Q24" s="110">
        <v>1</v>
      </c>
      <c r="R24" s="106">
        <v>2</v>
      </c>
      <c r="S24" s="110">
        <v>1</v>
      </c>
      <c r="T24" s="106">
        <v>2</v>
      </c>
      <c r="U24" s="110">
        <v>1</v>
      </c>
      <c r="V24" s="106">
        <v>2</v>
      </c>
    </row>
    <row r="25" spans="1:30" ht="20.100000000000001" customHeight="1" x14ac:dyDescent="0.3">
      <c r="A25" s="58" t="s">
        <v>299</v>
      </c>
      <c r="B25" s="107">
        <v>0.25069444444444444</v>
      </c>
      <c r="C25" s="111">
        <v>0.25555555555555559</v>
      </c>
      <c r="D25" s="107">
        <v>0.27777777777777779</v>
      </c>
      <c r="E25" s="111">
        <v>0.31597222222222221</v>
      </c>
      <c r="F25" s="107">
        <v>0.34583333333333338</v>
      </c>
      <c r="G25" s="111">
        <v>0.37847222222222227</v>
      </c>
      <c r="H25" s="111">
        <v>0.4201388888888889</v>
      </c>
      <c r="I25" s="107">
        <v>0.45833333333333331</v>
      </c>
      <c r="J25" s="111">
        <v>0.50347222222222221</v>
      </c>
      <c r="K25" s="153"/>
      <c r="L25" s="107">
        <v>0.55347222222222225</v>
      </c>
      <c r="M25" s="111">
        <v>0.58333333333333337</v>
      </c>
      <c r="N25" s="107">
        <v>0.60277777777777775</v>
      </c>
      <c r="O25" s="111">
        <v>0.63194444444444442</v>
      </c>
      <c r="P25" s="107">
        <v>0.65486111111111112</v>
      </c>
      <c r="Q25" s="111">
        <v>0.69097222222222221</v>
      </c>
      <c r="R25" s="107">
        <v>0.71875</v>
      </c>
      <c r="S25" s="111">
        <v>0.74305555555555547</v>
      </c>
      <c r="T25" s="107">
        <v>0.76736111111111116</v>
      </c>
      <c r="U25" s="111">
        <v>0.79861111111111116</v>
      </c>
      <c r="V25" s="107">
        <v>0.81666666666666676</v>
      </c>
    </row>
    <row r="26" spans="1:30" ht="20.100000000000001" customHeight="1" x14ac:dyDescent="0.3">
      <c r="A26" s="58" t="s">
        <v>300</v>
      </c>
      <c r="B26" s="107">
        <v>0.25416666666666665</v>
      </c>
      <c r="C26" s="111">
        <v>0.27638888888888885</v>
      </c>
      <c r="D26" s="107">
        <v>0.30486111111111103</v>
      </c>
      <c r="E26" s="111">
        <v>0.33333333333333326</v>
      </c>
      <c r="F26" s="107">
        <v>0.37222222222222218</v>
      </c>
      <c r="G26" s="111">
        <v>0.39930555555555552</v>
      </c>
      <c r="H26" s="111">
        <v>0.43749999999999994</v>
      </c>
      <c r="I26" s="107">
        <v>0.48611111111111099</v>
      </c>
      <c r="J26" s="111">
        <v>0.52222222222222214</v>
      </c>
      <c r="K26" s="153"/>
      <c r="L26" s="107">
        <v>0.57986111111111105</v>
      </c>
      <c r="M26" s="111">
        <v>0.60069444444444442</v>
      </c>
      <c r="N26" s="107">
        <v>0.62986111111111098</v>
      </c>
      <c r="O26" s="111">
        <v>0.65069444444444435</v>
      </c>
      <c r="P26" s="107">
        <v>0.6826388888888888</v>
      </c>
      <c r="Q26" s="111">
        <v>0.70833333333333326</v>
      </c>
      <c r="R26" s="107">
        <v>0.73958333333333326</v>
      </c>
      <c r="S26" s="111">
        <v>0.7618055555555554</v>
      </c>
      <c r="T26" s="107">
        <v>0.79374999999999996</v>
      </c>
      <c r="U26" s="111">
        <v>0.81597222222222221</v>
      </c>
      <c r="V26" s="107">
        <v>0.82013888888888897</v>
      </c>
    </row>
    <row r="27" spans="1:30" ht="20.100000000000001" customHeight="1" x14ac:dyDescent="0.3">
      <c r="A27" s="58" t="s">
        <v>302</v>
      </c>
      <c r="B27" s="107">
        <v>1.3888888888889395E-3</v>
      </c>
      <c r="C27" s="111">
        <v>1.3888888888889395E-3</v>
      </c>
      <c r="D27" s="107">
        <v>1.1111111111111183E-2</v>
      </c>
      <c r="E27" s="111">
        <v>1.2500000000000122E-2</v>
      </c>
      <c r="F27" s="107">
        <v>6.2500000000000888E-3</v>
      </c>
      <c r="G27" s="111">
        <v>2.083333333333337E-2</v>
      </c>
      <c r="H27" s="111">
        <v>2.083333333333337E-2</v>
      </c>
      <c r="I27" s="107">
        <v>1.7361111111111216E-2</v>
      </c>
      <c r="J27" s="111"/>
      <c r="K27" s="153"/>
      <c r="L27" s="107">
        <v>3.4722222222223209E-3</v>
      </c>
      <c r="M27" s="111">
        <v>2.0833333333333259E-3</v>
      </c>
      <c r="N27" s="107">
        <v>2.083333333333437E-3</v>
      </c>
      <c r="O27" s="111">
        <v>4.1666666666667629E-3</v>
      </c>
      <c r="P27" s="107">
        <v>8.3333333333334147E-3</v>
      </c>
      <c r="Q27" s="111">
        <v>1.0416666666666741E-2</v>
      </c>
      <c r="R27" s="107">
        <v>3.4722222222222099E-3</v>
      </c>
      <c r="S27" s="111">
        <v>5.5555555555557579E-3</v>
      </c>
      <c r="T27" s="107">
        <v>4.8611111111112049E-3</v>
      </c>
      <c r="U27" s="111">
        <v>6.94444444444553E-4</v>
      </c>
      <c r="V27" s="107"/>
    </row>
    <row r="28" spans="1:30" ht="20.100000000000001" customHeight="1" x14ac:dyDescent="0.3">
      <c r="A28" s="103" t="s">
        <v>301</v>
      </c>
      <c r="B28" s="108">
        <v>2.65</v>
      </c>
      <c r="C28" s="112">
        <v>14.540000000000001</v>
      </c>
      <c r="D28" s="108">
        <v>17.11</v>
      </c>
      <c r="E28" s="112">
        <v>11.579999999999998</v>
      </c>
      <c r="F28" s="108">
        <v>17.11</v>
      </c>
      <c r="G28" s="112">
        <v>14.540000000000001</v>
      </c>
      <c r="H28" s="112">
        <v>11.579999999999998</v>
      </c>
      <c r="I28" s="108">
        <v>17.100000000000001</v>
      </c>
      <c r="J28" s="112">
        <v>12.79</v>
      </c>
      <c r="K28" s="153"/>
      <c r="L28" s="108">
        <v>16.349999999999998</v>
      </c>
      <c r="M28" s="112">
        <v>11.579999999999998</v>
      </c>
      <c r="N28" s="108">
        <v>17.03</v>
      </c>
      <c r="O28" s="112">
        <v>12.79</v>
      </c>
      <c r="P28" s="108">
        <v>17.03</v>
      </c>
      <c r="Q28" s="112">
        <v>11.579999999999998</v>
      </c>
      <c r="R28" s="108">
        <v>12.489999999999998</v>
      </c>
      <c r="S28" s="112">
        <v>12.79</v>
      </c>
      <c r="T28" s="108">
        <v>17.11</v>
      </c>
      <c r="U28" s="112">
        <v>11.579999999999998</v>
      </c>
      <c r="V28" s="108">
        <v>2.65</v>
      </c>
    </row>
    <row r="29" spans="1:30" ht="20.100000000000001" customHeight="1" x14ac:dyDescent="0.3">
      <c r="A29" s="103" t="s">
        <v>303</v>
      </c>
      <c r="B29" s="109">
        <v>31.8</v>
      </c>
      <c r="C29" s="113">
        <v>29.080000000000002</v>
      </c>
      <c r="D29" s="109">
        <v>26.323076923076922</v>
      </c>
      <c r="E29" s="113">
        <v>27.791999999999994</v>
      </c>
      <c r="F29" s="109">
        <v>26.323076923076922</v>
      </c>
      <c r="G29" s="113">
        <v>29.080000000000002</v>
      </c>
      <c r="H29" s="113">
        <v>27.791999999999994</v>
      </c>
      <c r="I29" s="109">
        <v>25.650000000000002</v>
      </c>
      <c r="J29" s="113">
        <v>28.422222222222221</v>
      </c>
      <c r="K29" s="153"/>
      <c r="L29" s="109">
        <v>25.815789473684209</v>
      </c>
      <c r="M29" s="113">
        <v>27.791999999999994</v>
      </c>
      <c r="N29" s="109">
        <v>26.2</v>
      </c>
      <c r="O29" s="113">
        <v>28.422222222222221</v>
      </c>
      <c r="P29" s="109">
        <v>26.2</v>
      </c>
      <c r="Q29" s="113">
        <v>27.791999999999994</v>
      </c>
      <c r="R29" s="109">
        <v>24.979999999999997</v>
      </c>
      <c r="S29" s="113">
        <v>28.422222222222221</v>
      </c>
      <c r="T29" s="109">
        <v>26.323076923076922</v>
      </c>
      <c r="U29" s="113">
        <v>27.791999999999994</v>
      </c>
      <c r="V29" s="109">
        <v>31.8</v>
      </c>
    </row>
    <row r="30" spans="1:30" ht="20.100000000000001" customHeight="1" x14ac:dyDescent="0.3">
      <c r="A30" s="58" t="s">
        <v>304</v>
      </c>
      <c r="B30" s="109">
        <v>35.333333333333336</v>
      </c>
      <c r="C30" s="113">
        <v>32.920754716981136</v>
      </c>
      <c r="D30" s="109">
        <v>30.194117647058825</v>
      </c>
      <c r="E30" s="113">
        <v>31.798627002288324</v>
      </c>
      <c r="F30" s="109">
        <v>30.194117647058825</v>
      </c>
      <c r="G30" s="113">
        <v>32.920754716981136</v>
      </c>
      <c r="H30" s="113">
        <v>31.798627002288324</v>
      </c>
      <c r="I30" s="109">
        <v>29.739130434782613</v>
      </c>
      <c r="J30" s="113">
        <v>32.379746835443036</v>
      </c>
      <c r="K30" s="154"/>
      <c r="L30" s="109">
        <v>29.72727272727272</v>
      </c>
      <c r="M30" s="113">
        <v>31.798627002288324</v>
      </c>
      <c r="N30" s="109">
        <v>30.05294117647059</v>
      </c>
      <c r="O30" s="113">
        <v>32.379746835443036</v>
      </c>
      <c r="P30" s="109">
        <v>30.05294117647059</v>
      </c>
      <c r="Q30" s="113">
        <v>31.798627002288324</v>
      </c>
      <c r="R30" s="109">
        <v>28.823076923076918</v>
      </c>
      <c r="S30" s="113">
        <v>32.379746835443036</v>
      </c>
      <c r="T30" s="109">
        <v>30.194117647058825</v>
      </c>
      <c r="U30" s="113">
        <v>31.798627002288324</v>
      </c>
      <c r="V30" s="109">
        <v>35.333333333333336</v>
      </c>
    </row>
    <row r="31" spans="1:30" ht="15" thickBot="1" x14ac:dyDescent="0.35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</row>
    <row r="32" spans="1:30" x14ac:dyDescent="0.3">
      <c r="A32" s="105"/>
      <c r="Q32" s="88"/>
      <c r="R32" s="88"/>
      <c r="AD32" s="88"/>
    </row>
    <row r="33" spans="1:30" ht="20.100000000000001" customHeight="1" x14ac:dyDescent="0.3">
      <c r="A33" s="164" t="s">
        <v>177</v>
      </c>
      <c r="B33" s="165"/>
      <c r="C33" s="166"/>
      <c r="D33" s="150" t="s">
        <v>67</v>
      </c>
      <c r="E33" s="151"/>
      <c r="F33" s="102">
        <v>0.37083333333333329</v>
      </c>
      <c r="G33" s="150" t="s">
        <v>314</v>
      </c>
      <c r="H33" s="151"/>
      <c r="I33" s="102">
        <v>0.22500000000000048</v>
      </c>
      <c r="J33" s="155" t="s">
        <v>312</v>
      </c>
      <c r="K33" s="156"/>
      <c r="L33" s="114">
        <v>101.78000000000002</v>
      </c>
    </row>
    <row r="34" spans="1:30" ht="20.100000000000001" customHeight="1" x14ac:dyDescent="0.3">
      <c r="A34" s="58" t="s">
        <v>298</v>
      </c>
      <c r="B34" s="110" t="s">
        <v>136</v>
      </c>
      <c r="C34" s="110" t="s">
        <v>160</v>
      </c>
      <c r="D34" s="110" t="s">
        <v>149</v>
      </c>
      <c r="E34" s="110" t="s">
        <v>148</v>
      </c>
      <c r="F34" s="110" t="s">
        <v>172</v>
      </c>
      <c r="G34" s="110" t="s">
        <v>173</v>
      </c>
      <c r="H34" s="110" t="s">
        <v>174</v>
      </c>
      <c r="I34" s="163"/>
      <c r="J34" s="163"/>
      <c r="K34" s="163"/>
      <c r="L34" s="163"/>
      <c r="AD34" s="88"/>
    </row>
    <row r="35" spans="1:30" ht="20.100000000000001" customHeight="1" x14ac:dyDescent="0.3">
      <c r="A35" s="58" t="s">
        <v>0</v>
      </c>
      <c r="B35" s="110">
        <v>1</v>
      </c>
      <c r="C35" s="110">
        <v>1</v>
      </c>
      <c r="D35" s="110">
        <v>1</v>
      </c>
      <c r="E35" s="110">
        <v>1</v>
      </c>
      <c r="F35" s="110">
        <v>1</v>
      </c>
      <c r="G35" s="110">
        <v>1</v>
      </c>
      <c r="H35" s="110">
        <v>1</v>
      </c>
      <c r="I35" s="163"/>
      <c r="J35" s="163"/>
      <c r="K35" s="163"/>
      <c r="L35" s="163"/>
    </row>
    <row r="36" spans="1:30" ht="20.100000000000001" customHeight="1" x14ac:dyDescent="0.3">
      <c r="A36" s="58" t="s">
        <v>299</v>
      </c>
      <c r="B36" s="111">
        <v>0.27499999999999997</v>
      </c>
      <c r="C36" s="111">
        <v>0.375</v>
      </c>
      <c r="D36" s="111">
        <v>0.41666666666666669</v>
      </c>
      <c r="E36" s="111">
        <v>0.45833333333333331</v>
      </c>
      <c r="F36" s="111">
        <v>0.5</v>
      </c>
      <c r="G36" s="111">
        <v>0.57291666666666663</v>
      </c>
      <c r="H36" s="111">
        <v>0.625</v>
      </c>
      <c r="I36" s="163"/>
      <c r="J36" s="163"/>
      <c r="K36" s="163"/>
      <c r="L36" s="163"/>
    </row>
    <row r="37" spans="1:30" ht="20.100000000000001" customHeight="1" x14ac:dyDescent="0.3">
      <c r="A37" s="58" t="s">
        <v>300</v>
      </c>
      <c r="B37" s="111">
        <v>0.29583333333333323</v>
      </c>
      <c r="C37" s="111">
        <v>0.39583333333333326</v>
      </c>
      <c r="D37" s="111">
        <v>0.43749999999999994</v>
      </c>
      <c r="E37" s="111">
        <v>0.47916666666666657</v>
      </c>
      <c r="F37" s="111">
        <v>0.52083333333333326</v>
      </c>
      <c r="G37" s="111">
        <v>0.59374999999999989</v>
      </c>
      <c r="H37" s="111">
        <v>0.64583333333333326</v>
      </c>
      <c r="I37" s="163"/>
      <c r="J37" s="163"/>
      <c r="K37" s="163"/>
      <c r="L37" s="163"/>
    </row>
    <row r="38" spans="1:30" ht="20.100000000000001" customHeight="1" x14ac:dyDescent="0.3">
      <c r="A38" s="58" t="s">
        <v>302</v>
      </c>
      <c r="B38" s="111">
        <v>7.9166666666666774E-2</v>
      </c>
      <c r="C38" s="111">
        <v>2.0833333333333426E-2</v>
      </c>
      <c r="D38" s="111">
        <v>2.083333333333337E-2</v>
      </c>
      <c r="E38" s="111">
        <v>2.0833333333333426E-2</v>
      </c>
      <c r="F38" s="111">
        <v>5.208333333333337E-2</v>
      </c>
      <c r="G38" s="111">
        <v>3.1250000000000111E-2</v>
      </c>
      <c r="H38" s="111"/>
      <c r="I38" s="163"/>
      <c r="J38" s="163"/>
      <c r="K38" s="163"/>
      <c r="L38" s="163"/>
    </row>
    <row r="39" spans="1:30" ht="20.100000000000001" customHeight="1" x14ac:dyDescent="0.3">
      <c r="A39" s="103" t="s">
        <v>301</v>
      </c>
      <c r="B39" s="112">
        <v>14.540000000000001</v>
      </c>
      <c r="C39" s="112">
        <v>14.540000000000001</v>
      </c>
      <c r="D39" s="112">
        <v>14.540000000000001</v>
      </c>
      <c r="E39" s="112">
        <v>14.540000000000001</v>
      </c>
      <c r="F39" s="112">
        <v>14.540000000000001</v>
      </c>
      <c r="G39" s="112">
        <v>14.540000000000001</v>
      </c>
      <c r="H39" s="112">
        <v>14.540000000000001</v>
      </c>
      <c r="I39" s="163"/>
      <c r="J39" s="163"/>
      <c r="K39" s="163"/>
      <c r="L39" s="163"/>
    </row>
    <row r="40" spans="1:30" ht="20.100000000000001" customHeight="1" x14ac:dyDescent="0.3">
      <c r="A40" s="103" t="s">
        <v>303</v>
      </c>
      <c r="B40" s="113">
        <v>29.080000000000002</v>
      </c>
      <c r="C40" s="113">
        <v>29.080000000000002</v>
      </c>
      <c r="D40" s="113">
        <v>29.080000000000002</v>
      </c>
      <c r="E40" s="113">
        <v>29.080000000000002</v>
      </c>
      <c r="F40" s="113">
        <v>29.080000000000002</v>
      </c>
      <c r="G40" s="113">
        <v>29.080000000000002</v>
      </c>
      <c r="H40" s="113">
        <v>29.080000000000002</v>
      </c>
      <c r="I40" s="163"/>
      <c r="J40" s="163"/>
      <c r="K40" s="163"/>
      <c r="L40" s="163"/>
    </row>
    <row r="41" spans="1:30" ht="20.100000000000001" customHeight="1" x14ac:dyDescent="0.3">
      <c r="A41" s="58" t="s">
        <v>304</v>
      </c>
      <c r="B41" s="113">
        <v>32.920754716981136</v>
      </c>
      <c r="C41" s="113">
        <v>32.920754716981136</v>
      </c>
      <c r="D41" s="113">
        <v>32.920754716981136</v>
      </c>
      <c r="E41" s="113">
        <v>32.920754716981136</v>
      </c>
      <c r="F41" s="113">
        <v>32.920754716981136</v>
      </c>
      <c r="G41" s="113">
        <v>32.920754716981136</v>
      </c>
      <c r="H41" s="113">
        <v>32.920754716981136</v>
      </c>
      <c r="I41" s="163"/>
      <c r="J41" s="163"/>
      <c r="K41" s="163"/>
      <c r="L41" s="163"/>
    </row>
    <row r="42" spans="1:30" ht="15" thickBot="1" x14ac:dyDescent="0.35">
      <c r="A42" s="115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 t="s">
        <v>306</v>
      </c>
      <c r="R42" s="116"/>
      <c r="S42" s="116"/>
      <c r="T42" s="116"/>
      <c r="U42" s="116"/>
      <c r="V42" s="116"/>
    </row>
    <row r="44" spans="1:30" ht="20.100000000000001" customHeight="1" x14ac:dyDescent="0.3">
      <c r="A44" s="164" t="s">
        <v>316</v>
      </c>
      <c r="B44" s="165"/>
      <c r="C44" s="166"/>
      <c r="D44" s="150" t="s">
        <v>67</v>
      </c>
      <c r="E44" s="151"/>
      <c r="F44" s="102">
        <v>0.47152777777777782</v>
      </c>
      <c r="G44" s="150" t="s">
        <v>314</v>
      </c>
      <c r="H44" s="151"/>
      <c r="I44" s="102">
        <v>0.28402777777777849</v>
      </c>
      <c r="J44" s="155" t="s">
        <v>312</v>
      </c>
      <c r="K44" s="156"/>
      <c r="L44" s="114">
        <v>130.86000000000001</v>
      </c>
    </row>
    <row r="45" spans="1:30" ht="20.100000000000001" customHeight="1" x14ac:dyDescent="0.3">
      <c r="A45" s="58" t="s">
        <v>298</v>
      </c>
      <c r="B45" s="110" t="s">
        <v>136</v>
      </c>
      <c r="C45" s="110" t="s">
        <v>160</v>
      </c>
      <c r="D45" s="110" t="s">
        <v>149</v>
      </c>
      <c r="E45" s="110" t="s">
        <v>148</v>
      </c>
      <c r="F45" s="110" t="s">
        <v>172</v>
      </c>
      <c r="G45" s="110" t="s">
        <v>173</v>
      </c>
      <c r="H45" s="110" t="s">
        <v>174</v>
      </c>
      <c r="I45" s="110" t="s">
        <v>175</v>
      </c>
      <c r="J45" s="110" t="s">
        <v>176</v>
      </c>
      <c r="K45" s="157"/>
      <c r="L45" s="158"/>
    </row>
    <row r="46" spans="1:30" ht="20.100000000000001" customHeight="1" x14ac:dyDescent="0.3">
      <c r="A46" s="58" t="s">
        <v>0</v>
      </c>
      <c r="B46" s="110">
        <v>1</v>
      </c>
      <c r="C46" s="110">
        <v>1</v>
      </c>
      <c r="D46" s="110">
        <v>1</v>
      </c>
      <c r="E46" s="110">
        <v>1</v>
      </c>
      <c r="F46" s="110">
        <v>1</v>
      </c>
      <c r="G46" s="110">
        <v>1</v>
      </c>
      <c r="H46" s="110">
        <v>1</v>
      </c>
      <c r="I46" s="110">
        <v>1</v>
      </c>
      <c r="J46" s="110">
        <v>1</v>
      </c>
      <c r="K46" s="159"/>
      <c r="L46" s="160"/>
    </row>
    <row r="47" spans="1:30" ht="20.100000000000001" customHeight="1" x14ac:dyDescent="0.3">
      <c r="A47" s="58" t="s">
        <v>299</v>
      </c>
      <c r="B47" s="111">
        <v>0.27499999999999997</v>
      </c>
      <c r="C47" s="111">
        <v>0.375</v>
      </c>
      <c r="D47" s="111">
        <v>0.41666666666666669</v>
      </c>
      <c r="E47" s="111">
        <v>0.45833333333333331</v>
      </c>
      <c r="F47" s="111">
        <v>0.5</v>
      </c>
      <c r="G47" s="111">
        <v>0.57291666666666663</v>
      </c>
      <c r="H47" s="111">
        <v>0.625</v>
      </c>
      <c r="I47" s="111">
        <v>0.67708333333333337</v>
      </c>
      <c r="J47" s="111">
        <v>0.72569444444444453</v>
      </c>
      <c r="K47" s="159"/>
      <c r="L47" s="160"/>
    </row>
    <row r="48" spans="1:30" ht="20.100000000000001" customHeight="1" x14ac:dyDescent="0.3">
      <c r="A48" s="58" t="s">
        <v>300</v>
      </c>
      <c r="B48" s="111">
        <v>0.29583333333333323</v>
      </c>
      <c r="C48" s="111">
        <v>0.39583333333333326</v>
      </c>
      <c r="D48" s="111">
        <v>0.43749999999999994</v>
      </c>
      <c r="E48" s="111">
        <v>0.47916666666666657</v>
      </c>
      <c r="F48" s="111">
        <v>0.52083333333333326</v>
      </c>
      <c r="G48" s="111">
        <v>0.59374999999999989</v>
      </c>
      <c r="H48" s="111">
        <v>0.64583333333333326</v>
      </c>
      <c r="I48" s="111">
        <v>0.69791666666666663</v>
      </c>
      <c r="J48" s="111">
        <v>0.74652777777777779</v>
      </c>
      <c r="K48" s="159"/>
      <c r="L48" s="160"/>
    </row>
    <row r="49" spans="1:22" ht="20.100000000000001" customHeight="1" x14ac:dyDescent="0.3">
      <c r="A49" s="58" t="s">
        <v>302</v>
      </c>
      <c r="B49" s="111">
        <v>7.9166666666666774E-2</v>
      </c>
      <c r="C49" s="111">
        <v>2.0833333333333426E-2</v>
      </c>
      <c r="D49" s="111">
        <v>2.083333333333337E-2</v>
      </c>
      <c r="E49" s="111">
        <v>2.0833333333333426E-2</v>
      </c>
      <c r="F49" s="111">
        <v>5.208333333333337E-2</v>
      </c>
      <c r="G49" s="111">
        <v>3.1250000000000111E-2</v>
      </c>
      <c r="H49" s="111">
        <v>3.1250000000000111E-2</v>
      </c>
      <c r="I49" s="111">
        <v>2.7777777777777901E-2</v>
      </c>
      <c r="J49" s="111"/>
      <c r="K49" s="159"/>
      <c r="L49" s="160"/>
    </row>
    <row r="50" spans="1:22" ht="20.100000000000001" customHeight="1" x14ac:dyDescent="0.3">
      <c r="A50" s="103" t="s">
        <v>301</v>
      </c>
      <c r="B50" s="112">
        <v>14.540000000000001</v>
      </c>
      <c r="C50" s="112">
        <v>14.540000000000001</v>
      </c>
      <c r="D50" s="112">
        <v>14.540000000000001</v>
      </c>
      <c r="E50" s="112">
        <v>14.540000000000001</v>
      </c>
      <c r="F50" s="112">
        <v>14.540000000000001</v>
      </c>
      <c r="G50" s="112">
        <v>14.540000000000001</v>
      </c>
      <c r="H50" s="112">
        <v>14.540000000000001</v>
      </c>
      <c r="I50" s="112">
        <v>14.540000000000001</v>
      </c>
      <c r="J50" s="112">
        <v>14.540000000000001</v>
      </c>
      <c r="K50" s="159"/>
      <c r="L50" s="160"/>
    </row>
    <row r="51" spans="1:22" ht="20.100000000000001" customHeight="1" x14ac:dyDescent="0.3">
      <c r="A51" s="103" t="s">
        <v>303</v>
      </c>
      <c r="B51" s="113">
        <v>29.080000000000002</v>
      </c>
      <c r="C51" s="113">
        <v>29.080000000000002</v>
      </c>
      <c r="D51" s="113">
        <v>29.080000000000002</v>
      </c>
      <c r="E51" s="113">
        <v>29.080000000000002</v>
      </c>
      <c r="F51" s="113">
        <v>29.080000000000002</v>
      </c>
      <c r="G51" s="113">
        <v>29.080000000000002</v>
      </c>
      <c r="H51" s="113">
        <v>29.080000000000002</v>
      </c>
      <c r="I51" s="113">
        <v>29.080000000000002</v>
      </c>
      <c r="J51" s="113">
        <v>29.080000000000002</v>
      </c>
      <c r="K51" s="159"/>
      <c r="L51" s="160"/>
    </row>
    <row r="52" spans="1:22" ht="20.100000000000001" customHeight="1" x14ac:dyDescent="0.3">
      <c r="A52" s="58" t="s">
        <v>304</v>
      </c>
      <c r="B52" s="113">
        <v>32.920754716981136</v>
      </c>
      <c r="C52" s="113">
        <v>32.920754716981136</v>
      </c>
      <c r="D52" s="113">
        <v>32.920754716981136</v>
      </c>
      <c r="E52" s="113">
        <v>32.920754716981136</v>
      </c>
      <c r="F52" s="113">
        <v>32.920754716981136</v>
      </c>
      <c r="G52" s="113">
        <v>32.920754716981136</v>
      </c>
      <c r="H52" s="113">
        <v>32.920754716981136</v>
      </c>
      <c r="I52" s="113">
        <v>32.920754716981136</v>
      </c>
      <c r="J52" s="113">
        <v>32.920754716981136</v>
      </c>
      <c r="K52" s="161"/>
      <c r="L52" s="162"/>
    </row>
    <row r="53" spans="1:22" ht="15" thickBot="1" x14ac:dyDescent="0.35">
      <c r="A53" s="115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</row>
  </sheetData>
  <mergeCells count="31">
    <mergeCell ref="K45:L52"/>
    <mergeCell ref="G33:H33"/>
    <mergeCell ref="I34:L41"/>
    <mergeCell ref="A44:C44"/>
    <mergeCell ref="D44:E44"/>
    <mergeCell ref="G44:H44"/>
    <mergeCell ref="J44:K44"/>
    <mergeCell ref="J33:K33"/>
    <mergeCell ref="A33:C33"/>
    <mergeCell ref="D33:E33"/>
    <mergeCell ref="K23:K30"/>
    <mergeCell ref="N22:O22"/>
    <mergeCell ref="R22:S22"/>
    <mergeCell ref="U22:V22"/>
    <mergeCell ref="N1:O1"/>
    <mergeCell ref="R1:S1"/>
    <mergeCell ref="U1:V1"/>
    <mergeCell ref="A1:D1"/>
    <mergeCell ref="E1:F1"/>
    <mergeCell ref="H1:I1"/>
    <mergeCell ref="K1:L1"/>
    <mergeCell ref="A22:D22"/>
    <mergeCell ref="E22:F22"/>
    <mergeCell ref="H22:I22"/>
    <mergeCell ref="K22:L22"/>
    <mergeCell ref="G12:G19"/>
    <mergeCell ref="K2:K9"/>
    <mergeCell ref="A11:D11"/>
    <mergeCell ref="E11:F11"/>
    <mergeCell ref="H11:I11"/>
    <mergeCell ref="K11: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795FE-0ADF-4554-9E17-BABF43FDFD6E}">
  <sheetPr>
    <tabColor rgb="FF7030A0"/>
  </sheetPr>
  <dimension ref="A1:K7"/>
  <sheetViews>
    <sheetView tabSelected="1" workbookViewId="0">
      <selection activeCell="J12" sqref="J12"/>
    </sheetView>
  </sheetViews>
  <sheetFormatPr defaultRowHeight="14.4" x14ac:dyDescent="0.3"/>
  <cols>
    <col min="1" max="1" width="8.88671875" style="2"/>
    <col min="2" max="7" width="10.6640625" style="2" customWidth="1"/>
    <col min="8" max="8" width="13.6640625" style="2" customWidth="1"/>
    <col min="9" max="9" width="1.21875" customWidth="1"/>
    <col min="10" max="10" width="12.88671875" bestFit="1" customWidth="1"/>
    <col min="11" max="11" width="16.44140625" bestFit="1" customWidth="1"/>
  </cols>
  <sheetData>
    <row r="1" spans="1:11" ht="19.95" customHeight="1" x14ac:dyDescent="0.3">
      <c r="A1" s="167" t="s">
        <v>0</v>
      </c>
      <c r="B1" s="168" t="s">
        <v>11</v>
      </c>
      <c r="C1" s="169"/>
      <c r="D1" s="169"/>
      <c r="E1" s="169"/>
      <c r="F1" s="169"/>
      <c r="G1" s="169"/>
      <c r="H1" s="169"/>
      <c r="I1" s="169"/>
      <c r="J1" s="169"/>
      <c r="K1" s="169"/>
    </row>
    <row r="2" spans="1:11" ht="43.2" x14ac:dyDescent="0.3">
      <c r="A2" s="167"/>
      <c r="B2" s="80" t="s">
        <v>178</v>
      </c>
      <c r="C2" s="80" t="s">
        <v>179</v>
      </c>
      <c r="D2" s="80" t="s">
        <v>180</v>
      </c>
      <c r="E2" s="80" t="s">
        <v>181</v>
      </c>
      <c r="F2" s="80" t="s">
        <v>182</v>
      </c>
      <c r="G2" s="80" t="s">
        <v>183</v>
      </c>
      <c r="H2" s="60">
        <v>2023</v>
      </c>
      <c r="J2" s="80" t="s">
        <v>318</v>
      </c>
      <c r="K2" s="60" t="s">
        <v>11</v>
      </c>
    </row>
    <row r="3" spans="1:11" ht="19.95" customHeight="1" x14ac:dyDescent="0.3">
      <c r="A3" s="61">
        <v>1</v>
      </c>
      <c r="B3" s="62">
        <v>169.91999999999996</v>
      </c>
      <c r="C3" s="62">
        <v>101.78000000000002</v>
      </c>
      <c r="D3" s="62">
        <v>0</v>
      </c>
      <c r="E3" s="62">
        <v>125.35000000000001</v>
      </c>
      <c r="F3" s="62">
        <v>130.86000000000001</v>
      </c>
      <c r="G3" s="62">
        <v>0</v>
      </c>
      <c r="H3" s="62">
        <v>18333.299999999996</v>
      </c>
      <c r="J3" s="123">
        <v>45170</v>
      </c>
      <c r="K3" s="62">
        <v>8127.1599999999971</v>
      </c>
    </row>
    <row r="4" spans="1:11" ht="19.95" customHeight="1" x14ac:dyDescent="0.3">
      <c r="A4" s="50">
        <v>2</v>
      </c>
      <c r="B4" s="59">
        <v>196.44000000000003</v>
      </c>
      <c r="C4" s="59">
        <v>0</v>
      </c>
      <c r="D4" s="59">
        <v>0</v>
      </c>
      <c r="E4" s="59">
        <v>136.63</v>
      </c>
      <c r="F4" s="59">
        <v>0</v>
      </c>
      <c r="G4" s="59">
        <v>0</v>
      </c>
      <c r="H4" s="59">
        <v>18524.620000000003</v>
      </c>
      <c r="J4" s="124">
        <v>45200</v>
      </c>
      <c r="K4" s="59">
        <v>8467.0399999999972</v>
      </c>
    </row>
    <row r="5" spans="1:11" ht="19.95" customHeight="1" x14ac:dyDescent="0.3">
      <c r="A5" s="63" t="s">
        <v>17</v>
      </c>
      <c r="B5" s="64">
        <v>366.36</v>
      </c>
      <c r="C5" s="64">
        <v>101.78000000000002</v>
      </c>
      <c r="D5" s="64">
        <v>0</v>
      </c>
      <c r="E5" s="64">
        <v>261.98</v>
      </c>
      <c r="F5" s="64">
        <v>130.86000000000001</v>
      </c>
      <c r="G5" s="64">
        <v>0</v>
      </c>
      <c r="H5" s="64">
        <v>36857.919999999998</v>
      </c>
      <c r="J5" s="125">
        <v>45231</v>
      </c>
      <c r="K5" s="126">
        <v>7998.8999999999969</v>
      </c>
    </row>
    <row r="6" spans="1:11" ht="19.95" customHeight="1" x14ac:dyDescent="0.3">
      <c r="J6" s="124">
        <v>45261</v>
      </c>
      <c r="K6" s="59">
        <v>7156.5999999999976</v>
      </c>
    </row>
    <row r="7" spans="1:11" ht="19.95" customHeight="1" x14ac:dyDescent="0.3">
      <c r="J7" s="170" t="s">
        <v>17</v>
      </c>
      <c r="K7" s="170">
        <f>SUM(K3:K6)</f>
        <v>31749.69999999999</v>
      </c>
    </row>
  </sheetData>
  <mergeCells count="2">
    <mergeCell ref="A1:A2"/>
    <mergeCell ref="B1:K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022B3-E356-4657-B72D-7D520C4AFCC5}">
  <sheetPr>
    <tabColor rgb="FFFF99FF"/>
  </sheetPr>
  <dimension ref="A1:G61"/>
  <sheetViews>
    <sheetView workbookViewId="0">
      <selection activeCell="G72" sqref="G72"/>
    </sheetView>
  </sheetViews>
  <sheetFormatPr defaultRowHeight="14.4" x14ac:dyDescent="0.3"/>
  <cols>
    <col min="1" max="1" width="5.6640625" customWidth="1"/>
    <col min="2" max="2" width="10.109375" customWidth="1"/>
    <col min="3" max="3" width="27.44140625" bestFit="1" customWidth="1"/>
    <col min="4" max="4" width="26.6640625" bestFit="1" customWidth="1"/>
    <col min="5" max="5" width="21.33203125" customWidth="1"/>
    <col min="6" max="6" width="14.44140625" style="20" customWidth="1"/>
    <col min="7" max="7" width="15.109375" style="20" customWidth="1"/>
    <col min="9" max="9" width="27.44140625" bestFit="1" customWidth="1"/>
  </cols>
  <sheetData>
    <row r="1" spans="1:7" ht="31.95" customHeight="1" x14ac:dyDescent="0.3">
      <c r="A1" s="119" t="s">
        <v>3</v>
      </c>
      <c r="B1" s="119" t="s">
        <v>241</v>
      </c>
      <c r="C1" s="119" t="s">
        <v>75</v>
      </c>
      <c r="D1" s="119" t="s">
        <v>76</v>
      </c>
      <c r="E1" s="119" t="s">
        <v>209</v>
      </c>
      <c r="F1" s="119" t="s">
        <v>0</v>
      </c>
      <c r="G1"/>
    </row>
    <row r="2" spans="1:7" x14ac:dyDescent="0.3">
      <c r="A2" s="2">
        <v>1</v>
      </c>
      <c r="B2" s="2">
        <v>1</v>
      </c>
      <c r="C2" t="s">
        <v>30</v>
      </c>
      <c r="D2" t="s">
        <v>81</v>
      </c>
      <c r="E2" s="20" t="s">
        <v>103</v>
      </c>
      <c r="F2" s="2">
        <v>2</v>
      </c>
      <c r="G2"/>
    </row>
    <row r="3" spans="1:7" x14ac:dyDescent="0.3">
      <c r="A3" s="2">
        <v>2</v>
      </c>
      <c r="B3" s="2">
        <v>2</v>
      </c>
      <c r="C3" t="s">
        <v>29</v>
      </c>
      <c r="D3" t="s">
        <v>81</v>
      </c>
      <c r="E3" s="20" t="s">
        <v>120</v>
      </c>
      <c r="F3" s="2">
        <v>2</v>
      </c>
      <c r="G3"/>
    </row>
    <row r="4" spans="1:7" x14ac:dyDescent="0.3">
      <c r="A4" s="2">
        <v>3</v>
      </c>
      <c r="B4" s="2" t="s">
        <v>215</v>
      </c>
      <c r="C4" t="s">
        <v>23</v>
      </c>
      <c r="D4" t="s">
        <v>80</v>
      </c>
      <c r="E4" s="20" t="s">
        <v>112</v>
      </c>
      <c r="F4" s="2">
        <v>1.2</v>
      </c>
      <c r="G4"/>
    </row>
    <row r="5" spans="1:7" x14ac:dyDescent="0.3">
      <c r="A5" s="2">
        <v>4</v>
      </c>
      <c r="B5" s="2" t="s">
        <v>216</v>
      </c>
      <c r="C5" t="s">
        <v>23</v>
      </c>
      <c r="D5" t="s">
        <v>80</v>
      </c>
      <c r="E5" s="20" t="s">
        <v>112</v>
      </c>
      <c r="F5" s="2" t="s">
        <v>211</v>
      </c>
      <c r="G5"/>
    </row>
    <row r="6" spans="1:7" x14ac:dyDescent="0.3">
      <c r="A6" s="2">
        <v>5</v>
      </c>
      <c r="B6" s="2">
        <v>4</v>
      </c>
      <c r="C6" t="s">
        <v>63</v>
      </c>
      <c r="D6" t="s">
        <v>80</v>
      </c>
      <c r="E6" s="20" t="s">
        <v>121</v>
      </c>
      <c r="F6" s="2">
        <v>1</v>
      </c>
      <c r="G6"/>
    </row>
    <row r="7" spans="1:7" x14ac:dyDescent="0.3">
      <c r="A7" s="2">
        <v>6</v>
      </c>
      <c r="B7" s="2">
        <v>5</v>
      </c>
      <c r="C7" t="s">
        <v>27</v>
      </c>
      <c r="D7" t="s">
        <v>80</v>
      </c>
      <c r="E7" s="20" t="s">
        <v>125</v>
      </c>
      <c r="F7" s="2">
        <v>2</v>
      </c>
      <c r="G7"/>
    </row>
    <row r="8" spans="1:7" x14ac:dyDescent="0.3">
      <c r="A8" s="2">
        <v>7</v>
      </c>
      <c r="B8" s="2" t="s">
        <v>217</v>
      </c>
      <c r="C8" t="s">
        <v>28</v>
      </c>
      <c r="D8" t="s">
        <v>80</v>
      </c>
      <c r="E8" s="20" t="s">
        <v>113</v>
      </c>
      <c r="F8" s="2">
        <v>2</v>
      </c>
      <c r="G8"/>
    </row>
    <row r="9" spans="1:7" x14ac:dyDescent="0.3">
      <c r="A9" s="2">
        <v>8</v>
      </c>
      <c r="B9" s="2" t="s">
        <v>218</v>
      </c>
      <c r="C9" t="s">
        <v>28</v>
      </c>
      <c r="D9" t="s">
        <v>80</v>
      </c>
      <c r="E9" s="20" t="s">
        <v>113</v>
      </c>
      <c r="F9" s="2" t="s">
        <v>211</v>
      </c>
      <c r="G9"/>
    </row>
    <row r="10" spans="1:7" x14ac:dyDescent="0.3">
      <c r="A10" s="2">
        <v>9</v>
      </c>
      <c r="B10" s="2" t="s">
        <v>208</v>
      </c>
      <c r="C10" t="s">
        <v>54</v>
      </c>
      <c r="D10" t="s">
        <v>80</v>
      </c>
      <c r="E10" s="20" t="s">
        <v>124</v>
      </c>
      <c r="F10" s="2">
        <v>2</v>
      </c>
      <c r="G10"/>
    </row>
    <row r="11" spans="1:7" x14ac:dyDescent="0.3">
      <c r="A11" s="2">
        <v>10</v>
      </c>
      <c r="B11" s="2" t="s">
        <v>219</v>
      </c>
      <c r="C11" t="s">
        <v>54</v>
      </c>
      <c r="D11" t="s">
        <v>80</v>
      </c>
      <c r="E11" s="20" t="s">
        <v>124</v>
      </c>
      <c r="F11" s="2" t="s">
        <v>211</v>
      </c>
      <c r="G11"/>
    </row>
    <row r="12" spans="1:7" x14ac:dyDescent="0.3">
      <c r="A12" s="2">
        <v>11</v>
      </c>
      <c r="B12" s="2">
        <v>8</v>
      </c>
      <c r="C12" t="s">
        <v>26</v>
      </c>
      <c r="D12" t="s">
        <v>80</v>
      </c>
      <c r="E12" s="20" t="s">
        <v>122</v>
      </c>
      <c r="F12" s="2">
        <v>2</v>
      </c>
      <c r="G12"/>
    </row>
    <row r="13" spans="1:7" x14ac:dyDescent="0.3">
      <c r="A13" s="2">
        <v>12</v>
      </c>
      <c r="B13" s="2">
        <v>9</v>
      </c>
      <c r="C13" t="s">
        <v>6</v>
      </c>
      <c r="D13" t="s">
        <v>87</v>
      </c>
      <c r="E13" s="20" t="s">
        <v>126</v>
      </c>
      <c r="F13" s="2">
        <v>1.2</v>
      </c>
      <c r="G13"/>
    </row>
    <row r="14" spans="1:7" x14ac:dyDescent="0.3">
      <c r="A14" s="2">
        <v>13</v>
      </c>
      <c r="B14" s="2">
        <v>10</v>
      </c>
      <c r="C14" t="s">
        <v>36</v>
      </c>
      <c r="D14" t="s">
        <v>79</v>
      </c>
      <c r="E14" s="20" t="s">
        <v>123</v>
      </c>
      <c r="F14" s="2">
        <v>1.2</v>
      </c>
      <c r="G14"/>
    </row>
    <row r="15" spans="1:7" x14ac:dyDescent="0.3">
      <c r="A15" s="2">
        <v>14</v>
      </c>
      <c r="B15" s="2" t="s">
        <v>220</v>
      </c>
      <c r="C15" t="s">
        <v>51</v>
      </c>
      <c r="D15" t="s">
        <v>82</v>
      </c>
      <c r="E15" s="20" t="s">
        <v>127</v>
      </c>
      <c r="F15" s="2">
        <v>2</v>
      </c>
      <c r="G15"/>
    </row>
    <row r="16" spans="1:7" x14ac:dyDescent="0.3">
      <c r="A16" s="2">
        <v>15</v>
      </c>
      <c r="B16" s="2" t="s">
        <v>221</v>
      </c>
      <c r="C16" t="s">
        <v>51</v>
      </c>
      <c r="D16" t="s">
        <v>82</v>
      </c>
      <c r="E16" s="20" t="s">
        <v>127</v>
      </c>
      <c r="F16" s="2">
        <v>2</v>
      </c>
      <c r="G16"/>
    </row>
    <row r="17" spans="1:7" x14ac:dyDescent="0.3">
      <c r="A17" s="2">
        <v>16</v>
      </c>
      <c r="B17" s="2">
        <v>12</v>
      </c>
      <c r="C17" t="s">
        <v>83</v>
      </c>
      <c r="D17" t="s">
        <v>83</v>
      </c>
      <c r="E17" s="20" t="s">
        <v>96</v>
      </c>
      <c r="F17" s="2">
        <v>1.2</v>
      </c>
      <c r="G17"/>
    </row>
    <row r="18" spans="1:7" x14ac:dyDescent="0.3">
      <c r="A18" s="2">
        <v>17</v>
      </c>
      <c r="B18" s="2">
        <v>13</v>
      </c>
      <c r="C18" t="s">
        <v>22</v>
      </c>
      <c r="D18" t="s">
        <v>83</v>
      </c>
      <c r="E18" s="20" t="s">
        <v>98</v>
      </c>
      <c r="F18" s="2">
        <v>2</v>
      </c>
      <c r="G18"/>
    </row>
    <row r="19" spans="1:7" x14ac:dyDescent="0.3">
      <c r="A19" s="2">
        <v>18</v>
      </c>
      <c r="B19" s="2">
        <v>14</v>
      </c>
      <c r="C19" t="s">
        <v>21</v>
      </c>
      <c r="D19" t="s">
        <v>83</v>
      </c>
      <c r="E19" s="20" t="s">
        <v>97</v>
      </c>
      <c r="F19" s="2">
        <v>1</v>
      </c>
      <c r="G19"/>
    </row>
    <row r="20" spans="1:7" x14ac:dyDescent="0.3">
      <c r="A20" s="2">
        <v>19</v>
      </c>
      <c r="B20" s="2">
        <v>15</v>
      </c>
      <c r="C20" t="s">
        <v>42</v>
      </c>
      <c r="D20" t="s">
        <v>88</v>
      </c>
      <c r="E20" s="20" t="s">
        <v>105</v>
      </c>
      <c r="F20" s="2" t="s">
        <v>211</v>
      </c>
      <c r="G20"/>
    </row>
    <row r="21" spans="1:7" x14ac:dyDescent="0.3">
      <c r="A21" s="2">
        <v>20</v>
      </c>
      <c r="B21" s="120">
        <v>16</v>
      </c>
      <c r="C21" s="121" t="s">
        <v>109</v>
      </c>
      <c r="D21" s="121" t="s">
        <v>110</v>
      </c>
      <c r="E21" s="122" t="s">
        <v>108</v>
      </c>
      <c r="F21" s="2" t="s">
        <v>211</v>
      </c>
      <c r="G21"/>
    </row>
    <row r="22" spans="1:7" x14ac:dyDescent="0.3">
      <c r="A22" s="2">
        <v>21</v>
      </c>
      <c r="B22" s="2">
        <v>17</v>
      </c>
      <c r="C22" t="s">
        <v>60</v>
      </c>
      <c r="D22" t="s">
        <v>84</v>
      </c>
      <c r="E22" s="20" t="s">
        <v>101</v>
      </c>
      <c r="F22" s="2">
        <v>1</v>
      </c>
      <c r="G22"/>
    </row>
    <row r="23" spans="1:7" x14ac:dyDescent="0.3">
      <c r="A23" s="2">
        <v>22</v>
      </c>
      <c r="B23" s="2">
        <v>18</v>
      </c>
      <c r="C23" t="s">
        <v>31</v>
      </c>
      <c r="D23" t="s">
        <v>89</v>
      </c>
      <c r="E23" s="20" t="s">
        <v>102</v>
      </c>
      <c r="F23" s="2">
        <v>1.2</v>
      </c>
      <c r="G23"/>
    </row>
    <row r="24" spans="1:7" x14ac:dyDescent="0.3">
      <c r="A24" s="2">
        <v>23</v>
      </c>
      <c r="B24" s="2" t="s">
        <v>222</v>
      </c>
      <c r="C24" t="s">
        <v>33</v>
      </c>
      <c r="D24" t="s">
        <v>84</v>
      </c>
      <c r="E24" s="20" t="s">
        <v>100</v>
      </c>
      <c r="F24" s="2">
        <v>2</v>
      </c>
      <c r="G24"/>
    </row>
    <row r="25" spans="1:7" x14ac:dyDescent="0.3">
      <c r="A25" s="2">
        <v>24</v>
      </c>
      <c r="B25" s="2" t="s">
        <v>223</v>
      </c>
      <c r="C25" t="s">
        <v>33</v>
      </c>
      <c r="D25" t="s">
        <v>84</v>
      </c>
      <c r="E25" s="20" t="s">
        <v>100</v>
      </c>
      <c r="F25" s="2" t="s">
        <v>211</v>
      </c>
      <c r="G25"/>
    </row>
    <row r="26" spans="1:7" x14ac:dyDescent="0.3">
      <c r="A26" s="2">
        <v>25</v>
      </c>
      <c r="B26" s="2">
        <v>20</v>
      </c>
      <c r="C26" t="s">
        <v>213</v>
      </c>
      <c r="D26" t="s">
        <v>214</v>
      </c>
      <c r="E26" s="20" t="s">
        <v>245</v>
      </c>
      <c r="F26" s="2"/>
      <c r="G26"/>
    </row>
    <row r="27" spans="1:7" x14ac:dyDescent="0.3">
      <c r="A27" s="2">
        <v>26</v>
      </c>
      <c r="B27" s="2">
        <v>21</v>
      </c>
      <c r="C27" t="s">
        <v>64</v>
      </c>
      <c r="D27" t="s">
        <v>81</v>
      </c>
      <c r="E27" s="20" t="s">
        <v>128</v>
      </c>
      <c r="F27" s="2">
        <v>2</v>
      </c>
      <c r="G27"/>
    </row>
    <row r="28" spans="1:7" x14ac:dyDescent="0.3">
      <c r="A28" s="2">
        <v>27</v>
      </c>
      <c r="B28" s="2" t="s">
        <v>224</v>
      </c>
      <c r="C28" t="s">
        <v>25</v>
      </c>
      <c r="D28" t="s">
        <v>90</v>
      </c>
      <c r="E28" s="20" t="s">
        <v>129</v>
      </c>
      <c r="F28" s="2">
        <v>1</v>
      </c>
      <c r="G28"/>
    </row>
    <row r="29" spans="1:7" x14ac:dyDescent="0.3">
      <c r="A29" s="2">
        <v>28</v>
      </c>
      <c r="B29" s="2" t="s">
        <v>225</v>
      </c>
      <c r="C29" t="s">
        <v>25</v>
      </c>
      <c r="D29" t="s">
        <v>90</v>
      </c>
      <c r="E29" s="20" t="s">
        <v>129</v>
      </c>
      <c r="F29" s="2">
        <v>2</v>
      </c>
      <c r="G29"/>
    </row>
    <row r="30" spans="1:7" x14ac:dyDescent="0.3">
      <c r="A30" s="2">
        <v>29</v>
      </c>
      <c r="B30" s="2">
        <v>23</v>
      </c>
      <c r="C30" t="s">
        <v>65</v>
      </c>
      <c r="D30" t="s">
        <v>78</v>
      </c>
      <c r="E30" s="122" t="s">
        <v>118</v>
      </c>
      <c r="F30" s="2">
        <v>1</v>
      </c>
      <c r="G30"/>
    </row>
    <row r="31" spans="1:7" x14ac:dyDescent="0.3">
      <c r="A31" s="2">
        <v>30</v>
      </c>
      <c r="B31" s="2">
        <v>24</v>
      </c>
      <c r="C31" t="s">
        <v>55</v>
      </c>
      <c r="D31" t="s">
        <v>91</v>
      </c>
      <c r="E31" s="122" t="s">
        <v>187</v>
      </c>
      <c r="F31" s="2">
        <v>1</v>
      </c>
      <c r="G31"/>
    </row>
    <row r="32" spans="1:7" x14ac:dyDescent="0.3">
      <c r="A32" s="2">
        <v>31</v>
      </c>
      <c r="B32" s="2">
        <v>25</v>
      </c>
      <c r="C32" t="s">
        <v>135</v>
      </c>
      <c r="D32" t="s">
        <v>184</v>
      </c>
      <c r="E32" s="122" t="s">
        <v>185</v>
      </c>
      <c r="F32" s="2">
        <v>1</v>
      </c>
      <c r="G32"/>
    </row>
    <row r="33" spans="1:7" x14ac:dyDescent="0.3">
      <c r="A33" s="2">
        <v>32</v>
      </c>
      <c r="B33" s="2" t="s">
        <v>226</v>
      </c>
      <c r="C33" t="s">
        <v>24</v>
      </c>
      <c r="D33" t="s">
        <v>92</v>
      </c>
      <c r="E33" s="20" t="s">
        <v>115</v>
      </c>
      <c r="F33" s="2">
        <v>2</v>
      </c>
      <c r="G33"/>
    </row>
    <row r="34" spans="1:7" x14ac:dyDescent="0.3">
      <c r="A34" s="2">
        <v>33</v>
      </c>
      <c r="B34" s="2" t="s">
        <v>227</v>
      </c>
      <c r="C34" t="s">
        <v>24</v>
      </c>
      <c r="D34" t="s">
        <v>92</v>
      </c>
      <c r="E34" s="20" t="s">
        <v>246</v>
      </c>
      <c r="F34" s="2">
        <v>1</v>
      </c>
      <c r="G34"/>
    </row>
    <row r="35" spans="1:7" x14ac:dyDescent="0.3">
      <c r="A35" s="2">
        <v>34</v>
      </c>
      <c r="B35" s="2">
        <v>27</v>
      </c>
      <c r="C35" t="s">
        <v>204</v>
      </c>
      <c r="D35" t="s">
        <v>92</v>
      </c>
      <c r="E35" s="20" t="s">
        <v>247</v>
      </c>
      <c r="F35" s="2">
        <v>2</v>
      </c>
      <c r="G35"/>
    </row>
    <row r="36" spans="1:7" x14ac:dyDescent="0.3">
      <c r="A36" s="2">
        <v>35</v>
      </c>
      <c r="B36" s="2">
        <v>28</v>
      </c>
      <c r="C36" t="s">
        <v>205</v>
      </c>
      <c r="D36" t="s">
        <v>92</v>
      </c>
      <c r="E36" s="20" t="s">
        <v>243</v>
      </c>
      <c r="F36" s="2">
        <v>1</v>
      </c>
      <c r="G36"/>
    </row>
    <row r="37" spans="1:7" x14ac:dyDescent="0.3">
      <c r="A37" s="2">
        <v>36</v>
      </c>
      <c r="B37" s="2">
        <v>29</v>
      </c>
      <c r="C37" t="s">
        <v>44</v>
      </c>
      <c r="D37" t="s">
        <v>77</v>
      </c>
      <c r="E37" s="122" t="s">
        <v>188</v>
      </c>
      <c r="F37" s="2">
        <v>1</v>
      </c>
      <c r="G37"/>
    </row>
    <row r="38" spans="1:7" x14ac:dyDescent="0.3">
      <c r="A38" s="2">
        <v>37</v>
      </c>
      <c r="B38" s="2">
        <v>30</v>
      </c>
      <c r="C38" t="s">
        <v>46</v>
      </c>
      <c r="D38" t="s">
        <v>85</v>
      </c>
      <c r="E38" s="122" t="s">
        <v>189</v>
      </c>
      <c r="F38" s="2">
        <v>1</v>
      </c>
      <c r="G38"/>
    </row>
    <row r="39" spans="1:7" x14ac:dyDescent="0.3">
      <c r="A39" s="2">
        <v>38</v>
      </c>
      <c r="B39" s="2" t="s">
        <v>191</v>
      </c>
      <c r="C39" t="s">
        <v>47</v>
      </c>
      <c r="D39" t="s">
        <v>85</v>
      </c>
      <c r="E39" s="122" t="s">
        <v>186</v>
      </c>
      <c r="F39" s="2">
        <v>1</v>
      </c>
      <c r="G39"/>
    </row>
    <row r="40" spans="1:7" x14ac:dyDescent="0.3">
      <c r="A40" s="2">
        <v>39</v>
      </c>
      <c r="B40" s="2" t="s">
        <v>192</v>
      </c>
      <c r="C40" t="s">
        <v>47</v>
      </c>
      <c r="D40" t="s">
        <v>85</v>
      </c>
      <c r="E40" s="122" t="s">
        <v>244</v>
      </c>
      <c r="F40" s="2" t="s">
        <v>211</v>
      </c>
      <c r="G40"/>
    </row>
    <row r="41" spans="1:7" x14ac:dyDescent="0.3">
      <c r="A41" s="2">
        <v>40</v>
      </c>
      <c r="B41" s="2">
        <v>32</v>
      </c>
      <c r="C41" t="s">
        <v>45</v>
      </c>
      <c r="D41" t="s">
        <v>93</v>
      </c>
      <c r="E41" s="20" t="s">
        <v>107</v>
      </c>
      <c r="F41" s="2">
        <v>1</v>
      </c>
      <c r="G41"/>
    </row>
    <row r="42" spans="1:7" x14ac:dyDescent="0.3">
      <c r="A42" s="2">
        <v>41</v>
      </c>
      <c r="B42" s="2">
        <v>33</v>
      </c>
      <c r="C42" t="s">
        <v>48</v>
      </c>
      <c r="D42" t="s">
        <v>86</v>
      </c>
      <c r="E42" s="20" t="s">
        <v>106</v>
      </c>
      <c r="F42" s="2">
        <v>1</v>
      </c>
      <c r="G42"/>
    </row>
    <row r="43" spans="1:7" x14ac:dyDescent="0.3">
      <c r="A43" s="2">
        <v>42</v>
      </c>
      <c r="B43" s="2" t="s">
        <v>228</v>
      </c>
      <c r="C43" t="s">
        <v>212</v>
      </c>
      <c r="D43" t="s">
        <v>212</v>
      </c>
      <c r="E43" s="20" t="s">
        <v>248</v>
      </c>
      <c r="F43" s="2">
        <v>2</v>
      </c>
      <c r="G43"/>
    </row>
    <row r="44" spans="1:7" x14ac:dyDescent="0.3">
      <c r="A44" s="2">
        <v>43</v>
      </c>
      <c r="B44" s="2" t="s">
        <v>210</v>
      </c>
      <c r="C44" t="s">
        <v>212</v>
      </c>
      <c r="D44" t="s">
        <v>212</v>
      </c>
      <c r="E44" s="20" t="s">
        <v>248</v>
      </c>
      <c r="F44" s="2">
        <v>2</v>
      </c>
      <c r="G44"/>
    </row>
    <row r="45" spans="1:7" x14ac:dyDescent="0.3">
      <c r="A45" s="2">
        <v>44</v>
      </c>
      <c r="B45" s="2" t="s">
        <v>229</v>
      </c>
      <c r="C45" t="s">
        <v>32</v>
      </c>
      <c r="D45" t="s">
        <v>77</v>
      </c>
      <c r="E45" s="20" t="s">
        <v>111</v>
      </c>
      <c r="F45" s="2">
        <v>1</v>
      </c>
      <c r="G45"/>
    </row>
    <row r="46" spans="1:7" x14ac:dyDescent="0.3">
      <c r="A46" s="2">
        <v>45</v>
      </c>
      <c r="B46" s="2" t="s">
        <v>230</v>
      </c>
      <c r="C46" t="s">
        <v>32</v>
      </c>
      <c r="D46" t="s">
        <v>78</v>
      </c>
      <c r="E46" s="20" t="s">
        <v>132</v>
      </c>
      <c r="F46" s="2">
        <v>2</v>
      </c>
      <c r="G46"/>
    </row>
    <row r="47" spans="1:7" x14ac:dyDescent="0.3">
      <c r="A47" s="2">
        <v>46</v>
      </c>
      <c r="B47" s="2" t="s">
        <v>231</v>
      </c>
      <c r="C47" t="s">
        <v>242</v>
      </c>
      <c r="D47" t="s">
        <v>212</v>
      </c>
      <c r="E47" s="20" t="s">
        <v>249</v>
      </c>
      <c r="F47" s="2">
        <v>2</v>
      </c>
      <c r="G47"/>
    </row>
    <row r="48" spans="1:7" x14ac:dyDescent="0.3">
      <c r="A48" s="2">
        <v>47</v>
      </c>
      <c r="B48" s="2" t="s">
        <v>232</v>
      </c>
      <c r="C48" t="s">
        <v>242</v>
      </c>
      <c r="D48" t="s">
        <v>212</v>
      </c>
      <c r="E48" s="20" t="s">
        <v>249</v>
      </c>
      <c r="F48" s="2">
        <v>2</v>
      </c>
      <c r="G48"/>
    </row>
    <row r="49" spans="1:7" x14ac:dyDescent="0.3">
      <c r="A49" s="2">
        <v>48</v>
      </c>
      <c r="B49" s="2" t="s">
        <v>233</v>
      </c>
      <c r="C49" t="s">
        <v>49</v>
      </c>
      <c r="D49" t="s">
        <v>91</v>
      </c>
      <c r="E49" s="20" t="s">
        <v>190</v>
      </c>
      <c r="F49" s="2" t="s">
        <v>211</v>
      </c>
      <c r="G49"/>
    </row>
    <row r="50" spans="1:7" x14ac:dyDescent="0.3">
      <c r="A50" s="2">
        <v>49</v>
      </c>
      <c r="B50" s="2" t="s">
        <v>234</v>
      </c>
      <c r="C50" t="s">
        <v>49</v>
      </c>
      <c r="D50" t="s">
        <v>91</v>
      </c>
      <c r="E50" s="20" t="s">
        <v>190</v>
      </c>
      <c r="F50" s="2">
        <v>1</v>
      </c>
      <c r="G50"/>
    </row>
    <row r="51" spans="1:7" x14ac:dyDescent="0.3">
      <c r="A51" s="2">
        <v>50</v>
      </c>
      <c r="B51" s="2" t="s">
        <v>235</v>
      </c>
      <c r="C51" t="s">
        <v>34</v>
      </c>
      <c r="D51" t="s">
        <v>94</v>
      </c>
      <c r="E51" s="20" t="s">
        <v>99</v>
      </c>
      <c r="F51" s="2">
        <v>2</v>
      </c>
      <c r="G51"/>
    </row>
    <row r="52" spans="1:7" x14ac:dyDescent="0.3">
      <c r="A52" s="2">
        <v>51</v>
      </c>
      <c r="B52" s="2" t="s">
        <v>236</v>
      </c>
      <c r="C52" t="s">
        <v>34</v>
      </c>
      <c r="D52" t="s">
        <v>94</v>
      </c>
      <c r="E52" s="20" t="s">
        <v>99</v>
      </c>
      <c r="F52" s="2" t="s">
        <v>211</v>
      </c>
      <c r="G52"/>
    </row>
    <row r="53" spans="1:7" x14ac:dyDescent="0.3">
      <c r="A53" s="2">
        <v>52</v>
      </c>
      <c r="B53" s="2">
        <v>39</v>
      </c>
      <c r="C53" t="s">
        <v>43</v>
      </c>
      <c r="D53" t="s">
        <v>78</v>
      </c>
      <c r="E53" s="20" t="s">
        <v>104</v>
      </c>
      <c r="F53" s="2">
        <v>1</v>
      </c>
      <c r="G53"/>
    </row>
    <row r="54" spans="1:7" x14ac:dyDescent="0.3">
      <c r="A54" s="2">
        <v>53</v>
      </c>
      <c r="B54" s="2">
        <v>40</v>
      </c>
      <c r="C54" t="s">
        <v>56</v>
      </c>
      <c r="D54" t="s">
        <v>95</v>
      </c>
      <c r="E54" s="20" t="s">
        <v>114</v>
      </c>
      <c r="F54" s="2">
        <v>2</v>
      </c>
      <c r="G54"/>
    </row>
    <row r="55" spans="1:7" x14ac:dyDescent="0.3">
      <c r="A55" s="2">
        <v>54</v>
      </c>
      <c r="B55" s="2" t="s">
        <v>237</v>
      </c>
      <c r="C55" t="s">
        <v>19</v>
      </c>
      <c r="D55" t="s">
        <v>95</v>
      </c>
      <c r="E55" s="20" t="s">
        <v>130</v>
      </c>
      <c r="F55" s="2">
        <v>2</v>
      </c>
      <c r="G55"/>
    </row>
    <row r="56" spans="1:7" x14ac:dyDescent="0.3">
      <c r="A56" s="2">
        <v>55</v>
      </c>
      <c r="B56" s="2" t="s">
        <v>238</v>
      </c>
      <c r="C56" t="s">
        <v>19</v>
      </c>
      <c r="D56" t="s">
        <v>95</v>
      </c>
      <c r="E56" s="20" t="s">
        <v>130</v>
      </c>
      <c r="F56" s="2">
        <v>2</v>
      </c>
      <c r="G56"/>
    </row>
    <row r="57" spans="1:7" x14ac:dyDescent="0.3">
      <c r="A57" s="2">
        <v>56</v>
      </c>
      <c r="B57" s="2">
        <v>42</v>
      </c>
      <c r="C57" t="s">
        <v>20</v>
      </c>
      <c r="D57" t="s">
        <v>95</v>
      </c>
      <c r="E57" s="20" t="s">
        <v>117</v>
      </c>
      <c r="F57" s="2">
        <v>2</v>
      </c>
      <c r="G57"/>
    </row>
    <row r="58" spans="1:7" x14ac:dyDescent="0.3">
      <c r="A58" s="2">
        <v>57</v>
      </c>
      <c r="B58" s="2" t="s">
        <v>239</v>
      </c>
      <c r="C58" t="s">
        <v>50</v>
      </c>
      <c r="D58" t="s">
        <v>95</v>
      </c>
      <c r="E58" s="20" t="s">
        <v>119</v>
      </c>
      <c r="F58" s="2">
        <v>2</v>
      </c>
      <c r="G58"/>
    </row>
    <row r="59" spans="1:7" x14ac:dyDescent="0.3">
      <c r="A59" s="2">
        <v>58</v>
      </c>
      <c r="B59" s="2" t="s">
        <v>240</v>
      </c>
      <c r="C59" t="s">
        <v>50</v>
      </c>
      <c r="D59" t="s">
        <v>95</v>
      </c>
      <c r="E59" s="20" t="s">
        <v>119</v>
      </c>
      <c r="F59" s="2">
        <v>2</v>
      </c>
      <c r="G59"/>
    </row>
    <row r="60" spans="1:7" x14ac:dyDescent="0.3">
      <c r="A60" s="2">
        <v>59</v>
      </c>
      <c r="B60" s="2">
        <v>44</v>
      </c>
      <c r="C60" t="s">
        <v>35</v>
      </c>
      <c r="D60" t="s">
        <v>79</v>
      </c>
      <c r="E60" s="20" t="s">
        <v>131</v>
      </c>
      <c r="F60" s="2">
        <v>1.2</v>
      </c>
      <c r="G60"/>
    </row>
    <row r="61" spans="1:7" x14ac:dyDescent="0.3">
      <c r="A61" s="2">
        <v>60</v>
      </c>
      <c r="B61" s="2">
        <v>45</v>
      </c>
      <c r="C61" t="s">
        <v>207</v>
      </c>
      <c r="D61" t="s">
        <v>79</v>
      </c>
      <c r="E61" s="20" t="s">
        <v>116</v>
      </c>
      <c r="F61" s="2">
        <v>2</v>
      </c>
      <c r="G61"/>
    </row>
  </sheetData>
  <phoneticPr fontId="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Rozkład jazdy linia 1 </vt:lpstr>
      <vt:lpstr>Rozkład jazdy linia 2</vt:lpstr>
      <vt:lpstr>Rozkład brygad</vt:lpstr>
      <vt:lpstr>Rozliczenie pracy przewozowej</vt:lpstr>
      <vt:lpstr>Przystanki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Janoska</dc:creator>
  <cp:lastModifiedBy>Grzegorz Janoska</cp:lastModifiedBy>
  <cp:lastPrinted>2023-07-12T08:00:32Z</cp:lastPrinted>
  <dcterms:created xsi:type="dcterms:W3CDTF">2023-06-17T07:15:49Z</dcterms:created>
  <dcterms:modified xsi:type="dcterms:W3CDTF">2023-07-27T12:01:41Z</dcterms:modified>
</cp:coreProperties>
</file>